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480" yWindow="90" windowWidth="15570" windowHeight="8445" tabRatio="597"/>
  </bookViews>
  <sheets>
    <sheet name="OVERVIEW NOTE" sheetId="13" r:id="rId1"/>
    <sheet name="NDR Example Workbook" sheetId="26" r:id="rId2"/>
  </sheets>
  <calcPr calcId="145621"/>
</workbook>
</file>

<file path=xl/calcChain.xml><?xml version="1.0" encoding="utf-8"?>
<calcChain xmlns="http://schemas.openxmlformats.org/spreadsheetml/2006/main">
  <c r="K59" i="26" l="1"/>
  <c r="J59" i="26"/>
  <c r="F59" i="26"/>
  <c r="E59" i="26"/>
  <c r="D59" i="26"/>
  <c r="C59" i="26"/>
  <c r="K57" i="26"/>
  <c r="J57" i="26"/>
  <c r="I57" i="26"/>
  <c r="H57" i="26"/>
  <c r="G57" i="26"/>
  <c r="E57" i="26"/>
  <c r="D57" i="26"/>
  <c r="C57" i="26"/>
  <c r="K55" i="26"/>
  <c r="D55" i="26"/>
  <c r="K53" i="26"/>
  <c r="K62" i="26" s="1"/>
  <c r="I53" i="26"/>
  <c r="H53" i="26"/>
  <c r="G53" i="26"/>
  <c r="F53" i="26"/>
  <c r="E53" i="26"/>
  <c r="D53" i="26"/>
  <c r="C53" i="26"/>
  <c r="K48" i="26"/>
  <c r="J48" i="26"/>
  <c r="I48" i="26"/>
  <c r="H48" i="26"/>
  <c r="E48" i="26"/>
  <c r="D48" i="26"/>
  <c r="C48" i="26"/>
  <c r="L47" i="26"/>
  <c r="K41" i="26"/>
  <c r="J41" i="26"/>
  <c r="H41" i="26"/>
  <c r="G41" i="26"/>
  <c r="F41" i="26"/>
  <c r="D41" i="26"/>
  <c r="C41" i="26"/>
  <c r="E38" i="26"/>
  <c r="K33" i="26"/>
  <c r="J33" i="26"/>
  <c r="H33" i="26"/>
  <c r="G33" i="26"/>
  <c r="F33" i="26"/>
  <c r="D33" i="26"/>
  <c r="C33" i="26"/>
  <c r="L32" i="26"/>
  <c r="L29" i="26"/>
  <c r="F16" i="26"/>
  <c r="E16" i="26"/>
  <c r="E30" i="26" s="1"/>
  <c r="E33" i="26" s="1"/>
  <c r="F15" i="26"/>
  <c r="E88" i="26" s="1"/>
  <c r="G88" i="26" s="1"/>
  <c r="C15" i="26"/>
  <c r="F5" i="26"/>
  <c r="D62" i="26" l="1"/>
  <c r="F4" i="26"/>
  <c r="F6" i="26" s="1"/>
  <c r="F7" i="26" s="1"/>
  <c r="I24" i="26" s="1"/>
  <c r="L30" i="26"/>
  <c r="F86" i="26"/>
  <c r="G86" i="26" s="1"/>
  <c r="C67" i="26"/>
  <c r="C55" i="26"/>
  <c r="E85" i="26"/>
  <c r="E98" i="26" s="1"/>
  <c r="L15" i="26"/>
  <c r="F102" i="26"/>
  <c r="G102" i="26" s="1"/>
  <c r="F90" i="26"/>
  <c r="F93" i="26" s="1"/>
  <c r="F22" i="26"/>
  <c r="F26" i="26" s="1"/>
  <c r="E41" i="26"/>
  <c r="L38" i="26"/>
  <c r="F55" i="26"/>
  <c r="C26" i="26"/>
  <c r="C62" i="26"/>
  <c r="L16" i="26"/>
  <c r="E20" i="26"/>
  <c r="E26" i="26" s="1"/>
  <c r="C71" i="26" l="1"/>
  <c r="C73" i="26" s="1"/>
  <c r="C75" i="26" s="1"/>
  <c r="F75" i="26" s="1"/>
  <c r="G75" i="26" s="1"/>
  <c r="G90" i="26"/>
  <c r="F96" i="26"/>
  <c r="L49" i="26"/>
  <c r="F46" i="26"/>
  <c r="L22" i="26"/>
  <c r="L57" i="26" s="1"/>
  <c r="F57" i="26"/>
  <c r="M57" i="26" s="1"/>
  <c r="G20" i="26"/>
  <c r="E55" i="26"/>
  <c r="E62" i="26" s="1"/>
  <c r="G85" i="26"/>
  <c r="I59" i="26"/>
  <c r="I31" i="26"/>
  <c r="I39" i="26"/>
  <c r="I20" i="26"/>
  <c r="E71" i="26" l="1"/>
  <c r="F71" i="26" s="1"/>
  <c r="F77" i="26" s="1"/>
  <c r="F62" i="26"/>
  <c r="G96" i="26"/>
  <c r="C77" i="26"/>
  <c r="I55" i="26"/>
  <c r="I62" i="26" s="1"/>
  <c r="I26" i="26"/>
  <c r="I33" i="26"/>
  <c r="L31" i="26"/>
  <c r="L33" i="26" s="1"/>
  <c r="L34" i="26" s="1"/>
  <c r="E100" i="26"/>
  <c r="G100" i="26" s="1"/>
  <c r="I41" i="26"/>
  <c r="L39" i="26"/>
  <c r="L41" i="26" s="1"/>
  <c r="G55" i="26"/>
  <c r="H20" i="26"/>
  <c r="G46" i="26"/>
  <c r="G45" i="26" s="1"/>
  <c r="G24" i="26"/>
  <c r="G26" i="26" s="1"/>
  <c r="G93" i="26"/>
  <c r="F48" i="26"/>
  <c r="G71" i="26" l="1"/>
  <c r="G77" i="26" s="1"/>
  <c r="E77" i="26"/>
  <c r="J18" i="26" s="1"/>
  <c r="L46" i="26"/>
  <c r="F98" i="26"/>
  <c r="G98" i="26" s="1"/>
  <c r="G78" i="26"/>
  <c r="G59" i="26"/>
  <c r="H24" i="26"/>
  <c r="H59" i="26" s="1"/>
  <c r="H55" i="26"/>
  <c r="L20" i="26"/>
  <c r="G62" i="26"/>
  <c r="G48" i="26"/>
  <c r="L45" i="26"/>
  <c r="M59" i="26" l="1"/>
  <c r="H26" i="26"/>
  <c r="L48" i="26"/>
  <c r="L50" i="26" s="1"/>
  <c r="F105" i="26"/>
  <c r="G105" i="26" s="1"/>
  <c r="H62" i="26"/>
  <c r="L24" i="26"/>
  <c r="L42" i="26" s="1"/>
  <c r="J17" i="26"/>
  <c r="L18" i="26"/>
  <c r="L53" i="26" s="1"/>
  <c r="J53" i="26"/>
  <c r="M53" i="26" s="1"/>
  <c r="F109" i="26"/>
  <c r="G109" i="26" s="1"/>
  <c r="G112" i="26" s="1"/>
  <c r="H112" i="26" s="1"/>
  <c r="G116" i="26" l="1"/>
  <c r="G113" i="26"/>
  <c r="H113" i="26" s="1"/>
  <c r="L59" i="26"/>
  <c r="E78" i="26"/>
  <c r="E79" i="26" s="1"/>
  <c r="J55" i="26"/>
  <c r="M55" i="26" s="1"/>
  <c r="J26" i="26"/>
  <c r="L17" i="26"/>
  <c r="G114" i="26" l="1"/>
  <c r="J62" i="26"/>
  <c r="L26" i="26"/>
  <c r="L27" i="26" s="1"/>
  <c r="F78" i="26"/>
  <c r="F79" i="26" s="1"/>
  <c r="M16" i="26"/>
  <c r="L55" i="26"/>
  <c r="G118" i="26" l="1"/>
  <c r="L62" i="26"/>
  <c r="M62" i="26"/>
  <c r="G117" i="26"/>
  <c r="G79" i="26"/>
</calcChain>
</file>

<file path=xl/sharedStrings.xml><?xml version="1.0" encoding="utf-8"?>
<sst xmlns="http://schemas.openxmlformats.org/spreadsheetml/2006/main" count="113" uniqueCount="101">
  <si>
    <t>Check</t>
  </si>
  <si>
    <t>Cash</t>
  </si>
  <si>
    <t>General Fund</t>
  </si>
  <si>
    <t>(BUSINESS RATE INCENTIVISATION SCHEME)</t>
  </si>
  <si>
    <t>This workbook is not warranted or represented as being free of error and should therefore be used with caution.</t>
  </si>
  <si>
    <t>BRIS Target</t>
  </si>
  <si>
    <t>Opening</t>
  </si>
  <si>
    <t>Cash in Year</t>
  </si>
  <si>
    <t>NDR Debtor (New Year)</t>
  </si>
  <si>
    <t xml:space="preserve">Debtors re </t>
  </si>
  <si>
    <t>New Year rates</t>
  </si>
  <si>
    <t>Closing</t>
  </si>
  <si>
    <t>NDR Debtor  (Old Year)</t>
  </si>
  <si>
    <t>Balance Sheet Movements</t>
  </si>
  <si>
    <t>Total NDR</t>
  </si>
  <si>
    <t xml:space="preserve"> Debtors</t>
  </si>
  <si>
    <t xml:space="preserve">Assigned </t>
  </si>
  <si>
    <t xml:space="preserve">NDR Account </t>
  </si>
  <si>
    <t>Cash Flow</t>
  </si>
  <si>
    <t>NDR Rates levied in year</t>
  </si>
  <si>
    <t xml:space="preserve">Scot Govt </t>
  </si>
  <si>
    <t>NDR Cash</t>
  </si>
  <si>
    <t xml:space="preserve">by SG </t>
  </si>
  <si>
    <t>Additional</t>
  </si>
  <si>
    <t>Contribution to Pool</t>
  </si>
  <si>
    <t>NDR - Distribution from SG</t>
  </si>
  <si>
    <t>NDR - Retained by authority</t>
  </si>
  <si>
    <t>Opening NDR debtors</t>
  </si>
  <si>
    <t>NDR levied in Year</t>
  </si>
  <si>
    <t>Cash collected re old year</t>
  </si>
  <si>
    <t>Cash collected re current year</t>
  </si>
  <si>
    <t>Distributable Amount</t>
  </si>
  <si>
    <t>Total NDR Income to General Fund</t>
  </si>
  <si>
    <t>Cash Flow - Financing Activities</t>
  </si>
  <si>
    <t xml:space="preserve">CASH Held </t>
  </si>
  <si>
    <t>Cash Flow - Operating Activities</t>
  </si>
  <si>
    <t xml:space="preserve">Amount Due </t>
  </si>
  <si>
    <t xml:space="preserve">BRIS Target </t>
  </si>
  <si>
    <t xml:space="preserve">BRIS </t>
  </si>
  <si>
    <t>Adjustment</t>
  </si>
  <si>
    <t>NDR Income</t>
  </si>
  <si>
    <t>Excess Over Target</t>
  </si>
  <si>
    <t>NDR Debtor - BRIS (principal)</t>
  </si>
  <si>
    <t>Income Share</t>
  </si>
  <si>
    <t>Less: NDR retained by authority BRIS</t>
  </si>
  <si>
    <t>BRIS</t>
  </si>
  <si>
    <t>Debtors</t>
  </si>
  <si>
    <t>NDR Debtors - SG Elements</t>
  </si>
  <si>
    <t>Summary Balance Sheet</t>
  </si>
  <si>
    <t>NDR - debtors (BRIS - principal)</t>
  </si>
  <si>
    <t>Net Balance With SG</t>
  </si>
  <si>
    <t>BRIS Income Calculation:</t>
  </si>
  <si>
    <t>Excess above BRIS</t>
  </si>
  <si>
    <t>Total NDR Debtors at End of Year</t>
  </si>
  <si>
    <t>(before BRIS Adjustments)</t>
  </si>
  <si>
    <t>Council</t>
  </si>
  <si>
    <t>(BRIS)</t>
  </si>
  <si>
    <t>Scottish Govt</t>
  </si>
  <si>
    <t>Remainder Balance of Debtors</t>
  </si>
  <si>
    <t>NDR Debtors relating to contributions to SG</t>
  </si>
  <si>
    <t>Total</t>
  </si>
  <si>
    <t>Opening Debtors</t>
  </si>
  <si>
    <t>Old Year</t>
  </si>
  <si>
    <t>Current year</t>
  </si>
  <si>
    <t>Debtors for Current Year (Initial)</t>
  </si>
  <si>
    <t>Cash Collected re Distributable Amount (OY)</t>
  </si>
  <si>
    <t>Cash Collected re Distributable Amount (CY)</t>
  </si>
  <si>
    <t>"= (BRIS Target - Distributable Amount)</t>
  </si>
  <si>
    <t>(as long as DA &gt; Cash Collected re CY)</t>
  </si>
  <si>
    <t>Debtor Balances at End of Year</t>
  </si>
  <si>
    <t>= Distributable Amt CY - Cash Collected CY)</t>
  </si>
  <si>
    <t>Remaining NDR Debtors (all BRIS)</t>
  </si>
  <si>
    <t>Debtors Balances Due to SG Relating to Remaing Distrib Amount (OY)</t>
  </si>
  <si>
    <t>NDR Debtors</t>
  </si>
  <si>
    <t>Note to CIES</t>
  </si>
  <si>
    <t>from SG</t>
  </si>
  <si>
    <t>Checks</t>
  </si>
  <si>
    <t>Debtors Balances Due to SG Relating to Remaing Distrib Amount (CY)</t>
  </si>
  <si>
    <t>Cash collected re Contributions to Pool Above Dist Amount</t>
  </si>
  <si>
    <t>(Up to BRIS Target)</t>
  </si>
  <si>
    <t>Analysis / Allocation of Debtors  - Per LASAAC Guidance</t>
  </si>
  <si>
    <t>The main controllable variables are listed at the top of the spreadsheet (green shading) and can be changed. The intention in developing formulas in the workbook was to cater for changes in each variable. While some testing has been performed there is no guarantee that all potential scenarios have been tested or verified. Therefore practitioners may wish to modify or amend the workbook as appropriate.</t>
  </si>
  <si>
    <t>Debtors Balances Due to SG re Remaining Expected Net Income for NDR Pool</t>
  </si>
  <si>
    <t>(i.e. debtors due to Scottish Govt as contribution to pool)</t>
  </si>
  <si>
    <t>balances</t>
  </si>
  <si>
    <t>Cash collected re BRIS Income (above BRIS target)</t>
  </si>
  <si>
    <t>gareth.davies@cipfa.org</t>
  </si>
  <si>
    <t xml:space="preserve">If any errors or potential improvements are identified in relation to this workbook please do not hesitate to contact </t>
  </si>
  <si>
    <t xml:space="preserve">SPREADSHEET MODEL </t>
  </si>
  <si>
    <t>SCOTTISH NON-DOMESTIC RATE ACCOUNT PRESENTATION 2012-13</t>
  </si>
  <si>
    <t>This spreadsheet has not been formally audited, approved or ratified by LASAAC or any other party and does not constitute formal guidance. Practitioners should check, question and challenge any anomalies or uncertainties arising.</t>
  </si>
  <si>
    <t>The Scottish Government has indicated that authorities are permitted to retain NDR cash collected as settlement of the Distributable Amount due under the NDR Statutory Order. Column G therefore seeks to show the relevant amount being credited to the authority's reserves, with the cash held being redfined from 'financing' to 'operating' activities in the Cash Flow Statement.</t>
  </si>
  <si>
    <t>'Cash Allocation'  Presentation of Debtors Analysis</t>
  </si>
  <si>
    <t>Therefore:</t>
  </si>
  <si>
    <t>Authority BRIS NDR Debtors</t>
  </si>
  <si>
    <t>NDR Debtors included in net balance with SG NDR Pool</t>
  </si>
  <si>
    <t>NDR Simplified Model of Accounting Entries for 2012/13 (including BRIS)</t>
  </si>
  <si>
    <t>This workbook seeks to provide a rough working model to demonstrate the underlying accounting entries which would support the presentation example provided by LASAAC.</t>
  </si>
  <si>
    <t>The example seeks to illustrate the LASAAC example presentation approach to the analysis / allocation of debtors. In order to verify and substantiate this approach an more detailed analysis, from a 'cash allocation' basis (shaded grey), is also provided . It is not suggested that authorities should normally have to undertake this form of analysis.</t>
  </si>
  <si>
    <t>Since there is no BRIS income in the following year until the BRIS target has actually been agreed it is suggested that cash collected from prior year debtors would, first of all, be allocated to the 'distributable amount' and then (up to the BRIS target) to the Scottish Government. Therefore the approach in following years (to identify debtors as first of all relating to BRIS income) is regarded as being appropriate.</t>
  </si>
  <si>
    <t>To simplify the illustration, to make it easier to follow, no entries for impairment or prior year adjustments are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</si>
</sst>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Red]\(#,##0.000\)"/>
    <numFmt numFmtId="165" formatCode="#,##0.000;[Red]#,##0.000"/>
  </numFmts>
  <fonts count="10" x14ac:knownFonts="1">
    <font>
      <sz val="10"/>
      <color theme="1"/>
      <name val="Arial"/>
      <family val="2"/>
    </font>
    <font>
      <b/>
      <sz val="10"/>
      <color theme="1"/>
      <name val="Arial"/>
      <family val="2"/>
    </font>
    <font>
      <u/>
      <sz val="10"/>
      <color theme="1"/>
      <name val="Arial"/>
      <family val="2"/>
    </font>
    <font>
      <b/>
      <u/>
      <sz val="10"/>
      <color theme="1"/>
      <name val="Arial"/>
      <family val="2"/>
    </font>
    <font>
      <b/>
      <sz val="10"/>
      <color rgb="FFFF0000"/>
      <name val="Arial"/>
      <family val="2"/>
    </font>
    <font>
      <b/>
      <u/>
      <sz val="10"/>
      <name val="Arial"/>
      <family val="2"/>
    </font>
    <font>
      <b/>
      <sz val="10"/>
      <name val="Arial"/>
      <family val="2"/>
    </font>
    <font>
      <sz val="10"/>
      <color theme="1"/>
      <name val="Arial"/>
      <family val="2"/>
    </font>
    <font>
      <u/>
      <sz val="10"/>
      <color theme="10"/>
      <name val="Arial"/>
      <family val="2"/>
    </font>
    <font>
      <sz val="1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9" fontId="7" fillId="0" borderId="0" applyFont="0" applyFill="0" applyBorder="0" applyAlignment="0" applyProtection="0"/>
    <xf numFmtId="0" fontId="8" fillId="0" borderId="0" applyNumberFormat="0" applyFill="0" applyBorder="0" applyAlignment="0" applyProtection="0"/>
  </cellStyleXfs>
  <cellXfs count="75">
    <xf numFmtId="0" fontId="0" fillId="0" borderId="0" xfId="0"/>
    <xf numFmtId="164" fontId="0" fillId="0" borderId="0" xfId="0" applyNumberFormat="1"/>
    <xf numFmtId="0" fontId="0" fillId="0" borderId="0" xfId="0" applyAlignment="1">
      <alignment horizontal="center"/>
    </xf>
    <xf numFmtId="164" fontId="0" fillId="0" borderId="0" xfId="0" applyNumberFormat="1" applyFill="1"/>
    <xf numFmtId="164" fontId="0" fillId="0" borderId="0" xfId="0" applyNumberFormat="1" applyBorder="1"/>
    <xf numFmtId="0" fontId="1" fillId="0" borderId="0" xfId="0" applyFont="1"/>
    <xf numFmtId="0" fontId="4" fillId="0" borderId="0" xfId="0" applyFont="1" applyBorder="1"/>
    <xf numFmtId="0" fontId="5" fillId="0" borderId="0" xfId="0" applyFont="1" applyBorder="1" applyAlignment="1">
      <alignment horizontal="center"/>
    </xf>
    <xf numFmtId="0" fontId="0" fillId="0" borderId="0" xfId="0" applyFont="1"/>
    <xf numFmtId="0" fontId="0" fillId="0" borderId="0" xfId="0" applyFont="1" applyAlignment="1">
      <alignment horizontal="justify" vertical="center"/>
    </xf>
    <xf numFmtId="0" fontId="6" fillId="0" borderId="0" xfId="0"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0" xfId="0" applyNumberFormat="1" applyAlignment="1">
      <alignment horizontal="right"/>
    </xf>
    <xf numFmtId="0" fontId="0" fillId="0" borderId="0" xfId="0" applyAlignment="1">
      <alignment vertical="top"/>
    </xf>
    <xf numFmtId="164" fontId="0" fillId="0" borderId="2" xfId="0" applyNumberFormat="1" applyBorder="1"/>
    <xf numFmtId="0" fontId="2" fillId="0" borderId="0" xfId="0" applyFont="1" applyAlignment="1">
      <alignment horizontal="center"/>
    </xf>
    <xf numFmtId="0" fontId="3" fillId="0" borderId="0" xfId="0" applyFont="1"/>
    <xf numFmtId="164" fontId="0" fillId="0" borderId="7" xfId="0" applyNumberFormat="1" applyBorder="1"/>
    <xf numFmtId="164" fontId="0" fillId="0" borderId="8" xfId="0" applyNumberFormat="1" applyBorder="1"/>
    <xf numFmtId="164" fontId="0" fillId="0" borderId="9" xfId="0" applyNumberFormat="1" applyBorder="1"/>
    <xf numFmtId="0" fontId="2" fillId="0" borderId="0" xfId="0" applyFont="1" applyAlignment="1">
      <alignment horizontal="left"/>
    </xf>
    <xf numFmtId="0" fontId="0" fillId="0" borderId="0" xfId="0" applyAlignment="1">
      <alignment horizontal="left"/>
    </xf>
    <xf numFmtId="0" fontId="0" fillId="0" borderId="0" xfId="0" applyFont="1" applyAlignment="1">
      <alignment horizontal="left"/>
    </xf>
    <xf numFmtId="165" fontId="0" fillId="0" borderId="0" xfId="0" applyNumberFormat="1"/>
    <xf numFmtId="164" fontId="2" fillId="0" borderId="0" xfId="0" applyNumberFormat="1" applyFont="1" applyBorder="1"/>
    <xf numFmtId="10" fontId="0" fillId="0" borderId="0" xfId="1" applyNumberFormat="1" applyFont="1" applyAlignment="1">
      <alignment horizontal="right"/>
    </xf>
    <xf numFmtId="9" fontId="0" fillId="0" borderId="0" xfId="0" applyNumberFormat="1" applyAlignment="1">
      <alignment horizontal="center"/>
    </xf>
    <xf numFmtId="0" fontId="0" fillId="0" borderId="9" xfId="0" applyBorder="1"/>
    <xf numFmtId="0" fontId="0" fillId="0" borderId="9" xfId="0" applyBorder="1" applyAlignment="1">
      <alignment horizontal="center"/>
    </xf>
    <xf numFmtId="164" fontId="0" fillId="0" borderId="6" xfId="0" applyNumberFormat="1" applyBorder="1"/>
    <xf numFmtId="0" fontId="0" fillId="0" borderId="0" xfId="0" applyBorder="1"/>
    <xf numFmtId="164" fontId="0" fillId="2" borderId="0" xfId="0" applyNumberFormat="1" applyFill="1"/>
    <xf numFmtId="0" fontId="0" fillId="3" borderId="0" xfId="0" applyFill="1"/>
    <xf numFmtId="164" fontId="0" fillId="3" borderId="0" xfId="0" applyNumberFormat="1" applyFill="1"/>
    <xf numFmtId="0" fontId="0" fillId="3" borderId="0" xfId="0" applyFill="1" applyAlignment="1">
      <alignment horizontal="left"/>
    </xf>
    <xf numFmtId="0" fontId="3" fillId="0" borderId="0" xfId="0" applyFont="1" applyAlignment="1">
      <alignment horizontal="center"/>
    </xf>
    <xf numFmtId="0" fontId="3" fillId="0" borderId="0" xfId="0" applyFont="1" applyBorder="1" applyAlignment="1">
      <alignment horizontal="center"/>
    </xf>
    <xf numFmtId="164" fontId="0" fillId="3" borderId="0" xfId="0" applyNumberFormat="1" applyFill="1" applyAlignment="1">
      <alignment horizontal="center"/>
    </xf>
    <xf numFmtId="0" fontId="0" fillId="3" borderId="0" xfId="0" applyFill="1" applyBorder="1"/>
    <xf numFmtId="164" fontId="0" fillId="5" borderId="3" xfId="0" applyNumberFormat="1" applyFill="1" applyBorder="1"/>
    <xf numFmtId="164" fontId="0" fillId="5" borderId="3" xfId="0" applyNumberFormat="1" applyFill="1" applyBorder="1" applyAlignment="1">
      <alignment horizontal="center"/>
    </xf>
    <xf numFmtId="164" fontId="0" fillId="5" borderId="7" xfId="0" applyNumberFormat="1" applyFill="1" applyBorder="1" applyAlignment="1">
      <alignment horizontal="center"/>
    </xf>
    <xf numFmtId="0" fontId="2" fillId="5" borderId="4" xfId="0" applyFont="1" applyFill="1" applyBorder="1"/>
    <xf numFmtId="164" fontId="0" fillId="5" borderId="0" xfId="0" applyNumberFormat="1" applyFill="1" applyBorder="1"/>
    <xf numFmtId="164" fontId="0" fillId="5" borderId="0" xfId="0" applyNumberFormat="1" applyFill="1" applyBorder="1" applyAlignment="1">
      <alignment horizontal="center"/>
    </xf>
    <xf numFmtId="164" fontId="0" fillId="5" borderId="9" xfId="0" applyNumberFormat="1" applyFill="1" applyBorder="1" applyAlignment="1">
      <alignment horizontal="center"/>
    </xf>
    <xf numFmtId="0" fontId="0" fillId="5" borderId="4" xfId="0" applyFill="1" applyBorder="1"/>
    <xf numFmtId="164" fontId="0" fillId="5" borderId="9" xfId="0" applyNumberFormat="1" applyFill="1" applyBorder="1"/>
    <xf numFmtId="9" fontId="0" fillId="5" borderId="0" xfId="1" applyFont="1" applyFill="1" applyBorder="1"/>
    <xf numFmtId="164" fontId="1" fillId="5" borderId="3" xfId="0" applyNumberFormat="1" applyFont="1" applyFill="1" applyBorder="1"/>
    <xf numFmtId="164" fontId="1" fillId="5" borderId="7" xfId="0" applyNumberFormat="1" applyFont="1" applyFill="1" applyBorder="1"/>
    <xf numFmtId="0" fontId="0" fillId="5" borderId="4" xfId="0" quotePrefix="1" applyFill="1" applyBorder="1"/>
    <xf numFmtId="164" fontId="0" fillId="5" borderId="13" xfId="0" applyNumberFormat="1" applyFill="1" applyBorder="1"/>
    <xf numFmtId="164" fontId="0" fillId="5" borderId="12" xfId="0" applyNumberFormat="1" applyFill="1" applyBorder="1"/>
    <xf numFmtId="0" fontId="0" fillId="5" borderId="12" xfId="0" applyFill="1" applyBorder="1"/>
    <xf numFmtId="0" fontId="0" fillId="5" borderId="0" xfId="0" applyFill="1" applyBorder="1"/>
    <xf numFmtId="0" fontId="0" fillId="5" borderId="10" xfId="0" applyFill="1" applyBorder="1"/>
    <xf numFmtId="0" fontId="0" fillId="5" borderId="1" xfId="0" applyFill="1" applyBorder="1"/>
    <xf numFmtId="164" fontId="0" fillId="5" borderId="1" xfId="0" applyNumberFormat="1" applyFill="1" applyBorder="1"/>
    <xf numFmtId="0" fontId="0" fillId="5" borderId="11" xfId="0" applyFill="1" applyBorder="1"/>
    <xf numFmtId="0" fontId="0" fillId="0" borderId="0" xfId="0" applyFont="1" applyAlignment="1">
      <alignment vertical="top" wrapText="1"/>
    </xf>
    <xf numFmtId="164" fontId="0" fillId="4" borderId="0" xfId="0" applyNumberFormat="1" applyFill="1"/>
    <xf numFmtId="0" fontId="0" fillId="2" borderId="0" xfId="0" applyFill="1" applyAlignment="1">
      <alignment horizontal="center"/>
    </xf>
    <xf numFmtId="0" fontId="0" fillId="0" borderId="0" xfId="0" applyAlignment="1">
      <alignment vertical="top" wrapText="1"/>
    </xf>
    <xf numFmtId="0" fontId="0" fillId="0" borderId="0" xfId="0" applyFont="1" applyAlignment="1">
      <alignment horizontal="justify" vertical="top" wrapText="1"/>
    </xf>
    <xf numFmtId="0" fontId="8" fillId="0" borderId="0" xfId="2"/>
    <xf numFmtId="0" fontId="2" fillId="5" borderId="5" xfId="0" quotePrefix="1" applyFont="1" applyFill="1" applyBorder="1"/>
    <xf numFmtId="0" fontId="0" fillId="3" borderId="0" xfId="0" applyFill="1" applyAlignment="1">
      <alignment horizontal="center"/>
    </xf>
    <xf numFmtId="0" fontId="4" fillId="3" borderId="0" xfId="0" applyFont="1" applyFill="1" applyAlignment="1">
      <alignment horizontal="center"/>
    </xf>
    <xf numFmtId="165" fontId="4" fillId="3" borderId="0" xfId="0" applyNumberFormat="1" applyFont="1" applyFill="1" applyAlignment="1">
      <alignment horizontal="center"/>
    </xf>
    <xf numFmtId="164" fontId="4" fillId="3" borderId="0" xfId="0" applyNumberFormat="1" applyFont="1" applyFill="1" applyAlignment="1">
      <alignment horizontal="center"/>
    </xf>
    <xf numFmtId="164" fontId="9" fillId="0" borderId="0" xfId="0" applyNumberFormat="1" applyFont="1" applyFill="1" applyAlignment="1">
      <alignment horizontal="center"/>
    </xf>
    <xf numFmtId="0" fontId="4" fillId="3" borderId="12" xfId="0" applyFont="1" applyFill="1" applyBorder="1" applyAlignment="1">
      <alignment horizontal="center"/>
    </xf>
    <xf numFmtId="164" fontId="4" fillId="3" borderId="0" xfId="0" applyNumberFormat="1" applyFont="1" applyFill="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reth.davies@cipf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abSelected="1" workbookViewId="0">
      <selection activeCell="B12" sqref="B12"/>
    </sheetView>
  </sheetViews>
  <sheetFormatPr defaultRowHeight="12.75" x14ac:dyDescent="0.2"/>
  <cols>
    <col min="1" max="1" width="4.7109375" style="14" customWidth="1"/>
    <col min="2" max="2" width="96.7109375" customWidth="1"/>
  </cols>
  <sheetData>
    <row r="1" spans="1:2" x14ac:dyDescent="0.2">
      <c r="B1" s="6"/>
    </row>
    <row r="2" spans="1:2" x14ac:dyDescent="0.2">
      <c r="B2" s="7" t="s">
        <v>89</v>
      </c>
    </row>
    <row r="3" spans="1:2" x14ac:dyDescent="0.2">
      <c r="B3" s="10" t="s">
        <v>3</v>
      </c>
    </row>
    <row r="4" spans="1:2" x14ac:dyDescent="0.2">
      <c r="B4" s="10" t="s">
        <v>88</v>
      </c>
    </row>
    <row r="5" spans="1:2" x14ac:dyDescent="0.2">
      <c r="B5" s="6"/>
    </row>
    <row r="6" spans="1:2" ht="25.5" x14ac:dyDescent="0.2">
      <c r="A6" s="14">
        <v>1</v>
      </c>
      <c r="B6" s="61" t="s">
        <v>97</v>
      </c>
    </row>
    <row r="7" spans="1:2" x14ac:dyDescent="0.2">
      <c r="B7" s="8"/>
    </row>
    <row r="8" spans="1:2" ht="38.25" x14ac:dyDescent="0.2">
      <c r="A8" s="14">
        <v>2</v>
      </c>
      <c r="B8" s="61" t="s">
        <v>90</v>
      </c>
    </row>
    <row r="9" spans="1:2" x14ac:dyDescent="0.2">
      <c r="B9" s="8"/>
    </row>
    <row r="10" spans="1:2" x14ac:dyDescent="0.2">
      <c r="A10" s="14">
        <v>3</v>
      </c>
      <c r="B10" s="8" t="s">
        <v>4</v>
      </c>
    </row>
    <row r="11" spans="1:2" x14ac:dyDescent="0.2">
      <c r="B11" s="8"/>
    </row>
    <row r="12" spans="1:2" ht="51" x14ac:dyDescent="0.2">
      <c r="A12" s="14">
        <v>4</v>
      </c>
      <c r="B12" s="9" t="s">
        <v>81</v>
      </c>
    </row>
    <row r="13" spans="1:2" x14ac:dyDescent="0.2">
      <c r="B13" s="9"/>
    </row>
    <row r="14" spans="1:2" ht="25.5" x14ac:dyDescent="0.2">
      <c r="A14" s="14">
        <v>5</v>
      </c>
      <c r="B14" s="9" t="s">
        <v>100</v>
      </c>
    </row>
    <row r="15" spans="1:2" x14ac:dyDescent="0.2">
      <c r="B15" s="9"/>
    </row>
    <row r="16" spans="1:2" ht="51" x14ac:dyDescent="0.2">
      <c r="A16" s="14">
        <v>6</v>
      </c>
      <c r="B16" s="9" t="s">
        <v>91</v>
      </c>
    </row>
    <row r="17" spans="1:2" x14ac:dyDescent="0.2">
      <c r="B17" s="9"/>
    </row>
    <row r="18" spans="1:2" ht="51" x14ac:dyDescent="0.2">
      <c r="A18" s="14">
        <v>7</v>
      </c>
      <c r="B18" s="65" t="s">
        <v>98</v>
      </c>
    </row>
    <row r="19" spans="1:2" x14ac:dyDescent="0.2">
      <c r="B19" s="8"/>
    </row>
    <row r="20" spans="1:2" ht="51" x14ac:dyDescent="0.2">
      <c r="A20" s="14">
        <v>8</v>
      </c>
      <c r="B20" s="61" t="s">
        <v>99</v>
      </c>
    </row>
    <row r="21" spans="1:2" x14ac:dyDescent="0.2">
      <c r="B21" s="8"/>
    </row>
    <row r="22" spans="1:2" ht="25.5" x14ac:dyDescent="0.2">
      <c r="A22" s="14">
        <v>9</v>
      </c>
      <c r="B22" s="64" t="s">
        <v>87</v>
      </c>
    </row>
    <row r="23" spans="1:2" x14ac:dyDescent="0.2">
      <c r="B23" s="66" t="s">
        <v>86</v>
      </c>
    </row>
  </sheetData>
  <hyperlinks>
    <hyperlink ref="B23" r:id="rId1"/>
  </hyperlinks>
  <pageMargins left="0.7" right="0.7" top="0.75" bottom="0.75" header="0.3" footer="0.3"/>
  <pageSetup paperSize="9" scale="9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9"/>
  <sheetViews>
    <sheetView workbookViewId="0">
      <selection activeCell="J45" sqref="J45"/>
    </sheetView>
  </sheetViews>
  <sheetFormatPr defaultRowHeight="12.75" x14ac:dyDescent="0.2"/>
  <cols>
    <col min="1" max="1" width="2.28515625" customWidth="1"/>
    <col min="2" max="2" width="39.42578125" customWidth="1"/>
    <col min="3" max="3" width="14" customWidth="1"/>
    <col min="4" max="4" width="8.42578125" customWidth="1"/>
    <col min="5" max="5" width="17" customWidth="1"/>
    <col min="6" max="6" width="15.28515625" customWidth="1"/>
    <col min="7" max="7" width="16.42578125" customWidth="1"/>
    <col min="8" max="10" width="15.28515625" customWidth="1"/>
    <col min="11" max="11" width="10.140625" customWidth="1"/>
    <col min="13" max="13" width="10.7109375" customWidth="1"/>
    <col min="14" max="14" width="17" customWidth="1"/>
  </cols>
  <sheetData>
    <row r="1" spans="2:14" x14ac:dyDescent="0.2">
      <c r="B1" s="17" t="s">
        <v>96</v>
      </c>
      <c r="C1" s="1"/>
      <c r="D1" s="1"/>
      <c r="E1" s="1"/>
      <c r="F1" s="1"/>
      <c r="G1" s="1"/>
      <c r="H1" s="1"/>
      <c r="I1" s="1"/>
      <c r="J1" s="11"/>
      <c r="K1" s="1"/>
      <c r="L1" s="1"/>
      <c r="M1" s="1"/>
      <c r="N1" s="1"/>
    </row>
    <row r="2" spans="2:14" x14ac:dyDescent="0.2">
      <c r="B2" s="17"/>
      <c r="C2" s="1"/>
      <c r="D2" s="1"/>
      <c r="E2" s="1"/>
      <c r="F2" s="1"/>
      <c r="G2" s="1"/>
      <c r="H2" s="1"/>
      <c r="I2" s="1"/>
      <c r="J2" s="11"/>
      <c r="K2" s="1"/>
      <c r="L2" s="1"/>
      <c r="M2" s="1"/>
      <c r="N2" s="1"/>
    </row>
    <row r="3" spans="2:14" x14ac:dyDescent="0.2">
      <c r="B3" s="17" t="s">
        <v>27</v>
      </c>
      <c r="C3" s="62">
        <v>50</v>
      </c>
      <c r="D3" s="1"/>
      <c r="E3" s="25" t="s">
        <v>51</v>
      </c>
      <c r="F3" s="1"/>
      <c r="G3" s="1"/>
      <c r="H3" s="1"/>
      <c r="I3" s="1"/>
      <c r="J3" s="11"/>
      <c r="K3" s="1"/>
      <c r="L3" s="1"/>
      <c r="M3" s="1"/>
      <c r="N3" s="1"/>
    </row>
    <row r="4" spans="2:14" x14ac:dyDescent="0.2">
      <c r="B4" s="17" t="s">
        <v>29</v>
      </c>
      <c r="C4" s="62">
        <v>20</v>
      </c>
      <c r="D4" s="1"/>
      <c r="E4" s="13" t="s">
        <v>40</v>
      </c>
      <c r="F4" s="1">
        <f>SUM(E33:H33)</f>
        <v>-300</v>
      </c>
      <c r="G4" s="1"/>
      <c r="H4" s="1"/>
      <c r="I4" s="1"/>
      <c r="J4" s="11"/>
      <c r="K4" s="1"/>
      <c r="L4" s="1"/>
      <c r="M4" s="1"/>
      <c r="N4" s="1"/>
    </row>
    <row r="5" spans="2:14" x14ac:dyDescent="0.2">
      <c r="B5" s="17" t="s">
        <v>28</v>
      </c>
      <c r="C5" s="62">
        <v>300</v>
      </c>
      <c r="D5" s="1"/>
      <c r="E5" s="13" t="s">
        <v>5</v>
      </c>
      <c r="F5" s="1">
        <f>-C8</f>
        <v>-295</v>
      </c>
      <c r="G5" s="1"/>
      <c r="H5" s="1"/>
      <c r="I5" s="1"/>
      <c r="J5" s="11"/>
      <c r="K5" s="1"/>
      <c r="L5" s="1"/>
      <c r="M5" s="1"/>
      <c r="N5" s="1"/>
    </row>
    <row r="6" spans="2:14" x14ac:dyDescent="0.2">
      <c r="B6" s="17" t="s">
        <v>30</v>
      </c>
      <c r="C6" s="62">
        <v>250</v>
      </c>
      <c r="D6" s="1"/>
      <c r="E6" s="13" t="s">
        <v>41</v>
      </c>
      <c r="F6" s="12">
        <f>IF(F4-F5&lt;0,F4-F5,0)</f>
        <v>-5</v>
      </c>
      <c r="G6" s="1"/>
      <c r="H6" s="1"/>
      <c r="I6" s="1"/>
      <c r="J6" s="1"/>
      <c r="K6" s="1"/>
      <c r="L6" s="1"/>
      <c r="M6" s="1"/>
      <c r="N6" s="1"/>
    </row>
    <row r="7" spans="2:14" x14ac:dyDescent="0.2">
      <c r="B7" s="17" t="s">
        <v>31</v>
      </c>
      <c r="C7" s="62">
        <v>285</v>
      </c>
      <c r="D7" s="1"/>
      <c r="E7" s="26">
        <v>0.5</v>
      </c>
      <c r="F7" s="15">
        <f>F6*E7</f>
        <v>-2.5</v>
      </c>
      <c r="G7" s="1"/>
      <c r="H7" s="1"/>
      <c r="I7" s="1"/>
      <c r="J7" s="1"/>
      <c r="K7" s="1"/>
      <c r="L7" s="1"/>
      <c r="M7" s="1"/>
      <c r="N7" s="1"/>
    </row>
    <row r="8" spans="2:14" x14ac:dyDescent="0.2">
      <c r="B8" s="17" t="s">
        <v>37</v>
      </c>
      <c r="C8" s="62">
        <v>295</v>
      </c>
      <c r="D8" s="1"/>
      <c r="E8" s="1"/>
      <c r="F8" s="1"/>
      <c r="G8" s="1"/>
      <c r="H8" s="13"/>
      <c r="I8" s="1"/>
      <c r="J8" s="1"/>
      <c r="K8" s="1"/>
      <c r="L8" s="1"/>
      <c r="M8" s="1"/>
      <c r="N8" s="1"/>
    </row>
    <row r="9" spans="2:14" x14ac:dyDescent="0.2">
      <c r="B9" s="17"/>
      <c r="C9" s="1"/>
      <c r="D9" s="1"/>
      <c r="E9" s="1"/>
      <c r="F9" s="1"/>
      <c r="G9" s="1"/>
      <c r="H9" s="13"/>
      <c r="I9" s="1"/>
      <c r="J9" s="1"/>
      <c r="K9" s="1"/>
      <c r="L9" s="1"/>
      <c r="M9" s="1"/>
      <c r="N9" s="1"/>
    </row>
    <row r="10" spans="2:14" x14ac:dyDescent="0.2">
      <c r="B10" s="17"/>
      <c r="C10" s="1"/>
      <c r="D10" s="1"/>
      <c r="E10" s="1"/>
      <c r="F10" s="1"/>
      <c r="G10" s="1"/>
      <c r="H10" s="1"/>
      <c r="I10" s="1"/>
      <c r="J10" s="1"/>
      <c r="K10" s="1"/>
      <c r="L10" s="1"/>
      <c r="M10" s="1"/>
      <c r="N10" s="1"/>
    </row>
    <row r="11" spans="2:14" x14ac:dyDescent="0.2">
      <c r="B11" s="16" t="s">
        <v>13</v>
      </c>
      <c r="C11" s="2" t="s">
        <v>6</v>
      </c>
      <c r="D11" s="2"/>
      <c r="E11" s="2" t="s">
        <v>9</v>
      </c>
      <c r="F11" s="2" t="s">
        <v>7</v>
      </c>
      <c r="G11" s="2" t="s">
        <v>21</v>
      </c>
      <c r="H11" s="2" t="s">
        <v>23</v>
      </c>
      <c r="I11" s="2" t="s">
        <v>38</v>
      </c>
      <c r="J11" s="2" t="s">
        <v>45</v>
      </c>
      <c r="K11" s="2"/>
      <c r="L11" s="2" t="s">
        <v>11</v>
      </c>
      <c r="M11" s="11" t="s">
        <v>14</v>
      </c>
      <c r="N11" s="1"/>
    </row>
    <row r="12" spans="2:14" x14ac:dyDescent="0.2">
      <c r="B12" s="2"/>
      <c r="C12" s="2"/>
      <c r="D12" s="2"/>
      <c r="E12" s="2" t="s">
        <v>10</v>
      </c>
      <c r="F12" s="2"/>
      <c r="G12" s="2" t="s">
        <v>16</v>
      </c>
      <c r="H12" s="2" t="s">
        <v>36</v>
      </c>
      <c r="I12" s="2" t="s">
        <v>39</v>
      </c>
      <c r="J12" s="2" t="s">
        <v>46</v>
      </c>
      <c r="K12" s="2"/>
      <c r="L12" s="63" t="s">
        <v>84</v>
      </c>
      <c r="M12" s="11" t="s">
        <v>15</v>
      </c>
      <c r="N12" s="1"/>
    </row>
    <row r="13" spans="2:14" x14ac:dyDescent="0.2">
      <c r="B13" s="2"/>
      <c r="C13" s="2"/>
      <c r="D13" s="2"/>
      <c r="E13" s="2"/>
      <c r="F13" s="2"/>
      <c r="G13" s="2" t="s">
        <v>22</v>
      </c>
      <c r="H13" s="2" t="s">
        <v>75</v>
      </c>
      <c r="I13" s="2" t="s">
        <v>43</v>
      </c>
      <c r="J13" s="2" t="s">
        <v>39</v>
      </c>
      <c r="K13" s="2"/>
      <c r="L13" s="2"/>
      <c r="M13" s="1"/>
      <c r="N13" s="1"/>
    </row>
    <row r="14" spans="2:14" x14ac:dyDescent="0.2">
      <c r="B14" s="2"/>
      <c r="C14" s="2"/>
      <c r="D14" s="2"/>
      <c r="E14" s="2"/>
      <c r="F14" s="2"/>
      <c r="G14" s="2"/>
      <c r="H14" s="2"/>
      <c r="I14" s="2"/>
      <c r="J14" s="2"/>
      <c r="K14" s="2"/>
      <c r="L14" s="2"/>
      <c r="M14" s="1"/>
      <c r="N14" s="1"/>
    </row>
    <row r="15" spans="2:14" x14ac:dyDescent="0.2">
      <c r="B15" t="s">
        <v>12</v>
      </c>
      <c r="C15" s="1">
        <f>C3</f>
        <v>50</v>
      </c>
      <c r="D15" s="1"/>
      <c r="E15" s="1"/>
      <c r="F15" s="1">
        <f>-C4</f>
        <v>-20</v>
      </c>
      <c r="G15" s="1"/>
      <c r="H15" s="1"/>
      <c r="I15" s="1"/>
      <c r="J15" s="1"/>
      <c r="K15" s="1"/>
      <c r="L15" s="32">
        <f>SUM(C15:K15)</f>
        <v>30</v>
      </c>
      <c r="M15" s="18"/>
      <c r="N15" s="1"/>
    </row>
    <row r="16" spans="2:14" x14ac:dyDescent="0.2">
      <c r="B16" t="s">
        <v>8</v>
      </c>
      <c r="C16" s="1"/>
      <c r="D16" s="1"/>
      <c r="E16" s="1">
        <f>C5</f>
        <v>300</v>
      </c>
      <c r="F16" s="1">
        <f>-C6</f>
        <v>-250</v>
      </c>
      <c r="G16" s="1"/>
      <c r="H16" s="1"/>
      <c r="I16" s="3"/>
      <c r="J16" s="3"/>
      <c r="K16" s="1"/>
      <c r="L16" s="32">
        <f>SUM(C16:K16)</f>
        <v>50</v>
      </c>
      <c r="M16" s="20">
        <f>SUM(L15:L18)</f>
        <v>80</v>
      </c>
      <c r="N16" s="1"/>
    </row>
    <row r="17" spans="2:14" x14ac:dyDescent="0.2">
      <c r="B17" t="s">
        <v>47</v>
      </c>
      <c r="C17" s="1"/>
      <c r="D17" s="1"/>
      <c r="E17" s="1"/>
      <c r="F17" s="1"/>
      <c r="G17" s="1"/>
      <c r="H17" s="1"/>
      <c r="I17" s="3"/>
      <c r="J17" s="3">
        <f>-J18</f>
        <v>-2.5</v>
      </c>
      <c r="K17" s="1"/>
      <c r="L17" s="32">
        <f>SUM(C17:K17)</f>
        <v>-2.5</v>
      </c>
      <c r="M17" s="20"/>
      <c r="N17" s="1"/>
    </row>
    <row r="18" spans="2:14" x14ac:dyDescent="0.2">
      <c r="B18" t="s">
        <v>42</v>
      </c>
      <c r="C18" s="1"/>
      <c r="D18" s="1"/>
      <c r="E18" s="1"/>
      <c r="F18" s="1"/>
      <c r="G18" s="1"/>
      <c r="H18" s="1"/>
      <c r="I18" s="3"/>
      <c r="J18" s="3">
        <f>E77</f>
        <v>2.5</v>
      </c>
      <c r="K18" s="1"/>
      <c r="L18" s="1">
        <f>SUM(C18:K18)</f>
        <v>2.5</v>
      </c>
      <c r="M18" s="19"/>
      <c r="N18" s="1"/>
    </row>
    <row r="19" spans="2:14" x14ac:dyDescent="0.2">
      <c r="C19" s="1"/>
      <c r="D19" s="1"/>
      <c r="E19" s="1"/>
      <c r="F19" s="1"/>
      <c r="G19" s="3"/>
      <c r="H19" s="3"/>
      <c r="I19" s="3"/>
      <c r="J19" s="3"/>
      <c r="K19" s="1"/>
      <c r="L19" s="1"/>
      <c r="M19" s="4"/>
      <c r="N19" s="1"/>
    </row>
    <row r="20" spans="2:14" x14ac:dyDescent="0.2">
      <c r="B20" t="s">
        <v>20</v>
      </c>
      <c r="C20" s="1">
        <v>-50</v>
      </c>
      <c r="D20" s="1"/>
      <c r="E20" s="1">
        <f>-E16</f>
        <v>-300</v>
      </c>
      <c r="F20" s="1"/>
      <c r="G20" s="3">
        <f>MIN(F22,C7)</f>
        <v>270</v>
      </c>
      <c r="H20" s="3">
        <f>C7-G20</f>
        <v>15</v>
      </c>
      <c r="I20" s="3">
        <f>-I24</f>
        <v>2.5</v>
      </c>
      <c r="J20" s="3"/>
      <c r="K20" s="1"/>
      <c r="L20" s="32">
        <f>SUM(C20:K20)</f>
        <v>-62.5</v>
      </c>
      <c r="M20" s="1"/>
      <c r="N20" s="1"/>
    </row>
    <row r="21" spans="2:14" x14ac:dyDescent="0.2">
      <c r="C21" s="1"/>
      <c r="D21" s="1"/>
      <c r="E21" s="1"/>
      <c r="F21" s="1"/>
      <c r="G21" s="3"/>
      <c r="H21" s="3"/>
      <c r="I21" s="3"/>
      <c r="J21" s="3"/>
      <c r="K21" s="1"/>
      <c r="L21" s="1"/>
      <c r="M21" s="1"/>
      <c r="N21" s="1"/>
    </row>
    <row r="22" spans="2:14" x14ac:dyDescent="0.2">
      <c r="B22" t="s">
        <v>34</v>
      </c>
      <c r="C22" s="1">
        <v>0</v>
      </c>
      <c r="D22" s="1"/>
      <c r="E22" s="1"/>
      <c r="F22" s="1">
        <f>-SUM(F15:F19)</f>
        <v>270</v>
      </c>
      <c r="G22" s="3"/>
      <c r="H22" s="3"/>
      <c r="I22" s="3"/>
      <c r="J22" s="3"/>
      <c r="K22" s="1"/>
      <c r="L22" s="1">
        <f>SUM(C22:K22)</f>
        <v>270</v>
      </c>
      <c r="M22" s="1"/>
      <c r="N22" s="1"/>
    </row>
    <row r="23" spans="2:14" x14ac:dyDescent="0.2">
      <c r="C23" s="1"/>
      <c r="D23" s="1"/>
      <c r="E23" s="1"/>
      <c r="F23" s="1"/>
      <c r="G23" s="3"/>
      <c r="H23" s="3"/>
      <c r="I23" s="3"/>
      <c r="J23" s="3"/>
      <c r="K23" s="1"/>
      <c r="L23" s="1"/>
      <c r="M23" s="1"/>
      <c r="N23" s="1"/>
    </row>
    <row r="24" spans="2:14" x14ac:dyDescent="0.2">
      <c r="B24" t="s">
        <v>2</v>
      </c>
      <c r="C24" s="1"/>
      <c r="D24" s="1"/>
      <c r="E24" s="1"/>
      <c r="F24" s="1"/>
      <c r="G24" s="3">
        <f>-G20</f>
        <v>-270</v>
      </c>
      <c r="H24" s="3">
        <f>-H20</f>
        <v>-15</v>
      </c>
      <c r="I24" s="3">
        <f>IF(F7&lt;0,F7,0)</f>
        <v>-2.5</v>
      </c>
      <c r="J24" s="3"/>
      <c r="K24" s="1"/>
      <c r="L24" s="1">
        <f>SUM(C24:K24)</f>
        <v>-287.5</v>
      </c>
      <c r="M24" s="1"/>
      <c r="N24" s="1"/>
    </row>
    <row r="25" spans="2:14" x14ac:dyDescent="0.2">
      <c r="C25" s="1"/>
      <c r="D25" s="1"/>
      <c r="E25" s="1"/>
      <c r="F25" s="1"/>
      <c r="G25" s="1"/>
      <c r="H25" s="1"/>
      <c r="I25" s="3"/>
      <c r="J25" s="3"/>
      <c r="K25" s="1"/>
      <c r="L25" s="1"/>
      <c r="M25" s="1"/>
      <c r="N25" s="1"/>
    </row>
    <row r="26" spans="2:14" x14ac:dyDescent="0.2">
      <c r="C26" s="15">
        <f>SUM(C15:C25)</f>
        <v>0</v>
      </c>
      <c r="D26" s="15"/>
      <c r="E26" s="15">
        <f>SUM(E15:E25)</f>
        <v>0</v>
      </c>
      <c r="F26" s="15">
        <f>SUM(F15:F25)</f>
        <v>0</v>
      </c>
      <c r="G26" s="15">
        <f>SUM(G15:G25)</f>
        <v>0</v>
      </c>
      <c r="H26" s="15">
        <f>SUM(H15:H25)</f>
        <v>0</v>
      </c>
      <c r="I26" s="15">
        <f>SUM(I15:I25)</f>
        <v>0</v>
      </c>
      <c r="J26" s="15">
        <f t="shared" ref="J26" si="0">SUM(J15:J25)</f>
        <v>0</v>
      </c>
      <c r="K26" s="15"/>
      <c r="L26" s="15">
        <f>SUM(L15:L25)</f>
        <v>0</v>
      </c>
      <c r="M26" s="72"/>
      <c r="N26" s="1"/>
    </row>
    <row r="27" spans="2:14" x14ac:dyDescent="0.2">
      <c r="C27" s="1"/>
      <c r="D27" s="1"/>
      <c r="E27" s="1"/>
      <c r="F27" s="1"/>
      <c r="G27" s="1"/>
      <c r="H27" s="1"/>
      <c r="I27" s="1"/>
      <c r="J27" s="1"/>
      <c r="K27" s="1"/>
      <c r="L27" s="71" t="str">
        <f>IF(OR($C$26&lt;&gt;0,$E$26&lt;&gt;0,$F$26&lt;&gt;0,$G$26&lt;&gt;0,$H$26&lt;&gt;0,$I$26&lt;&gt;0,$J$26&lt;&gt;0,$L$26&lt;&gt;0),"Error(s)","")</f>
        <v/>
      </c>
      <c r="M27" s="33" t="s">
        <v>0</v>
      </c>
    </row>
    <row r="28" spans="2:14" x14ac:dyDescent="0.2">
      <c r="B28" s="36" t="s">
        <v>17</v>
      </c>
      <c r="C28" s="1"/>
      <c r="D28" s="1"/>
      <c r="E28" s="1"/>
      <c r="F28" s="1"/>
      <c r="G28" s="1"/>
      <c r="H28" s="1"/>
      <c r="I28" s="1"/>
      <c r="J28" s="1"/>
      <c r="K28" s="1"/>
      <c r="L28" s="1"/>
    </row>
    <row r="29" spans="2:14" x14ac:dyDescent="0.2">
      <c r="B29" s="21"/>
      <c r="C29" s="1"/>
      <c r="D29" s="1"/>
      <c r="E29" s="1"/>
      <c r="F29" s="1"/>
      <c r="G29" s="1"/>
      <c r="H29" s="1"/>
      <c r="I29" s="1"/>
      <c r="J29" s="1"/>
      <c r="K29" s="1"/>
      <c r="L29" s="1">
        <f>SUM(C29:K29)</f>
        <v>0</v>
      </c>
    </row>
    <row r="30" spans="2:14" x14ac:dyDescent="0.2">
      <c r="B30" s="23" t="s">
        <v>19</v>
      </c>
      <c r="C30" s="1"/>
      <c r="D30" s="1"/>
      <c r="E30" s="1">
        <f>-E16</f>
        <v>-300</v>
      </c>
      <c r="F30" s="1"/>
      <c r="G30" s="1"/>
      <c r="H30" s="1"/>
      <c r="I30" s="1"/>
      <c r="J30" s="1"/>
      <c r="K30" s="1"/>
      <c r="L30" s="1">
        <f>SUM(C30:K30)</f>
        <v>-300</v>
      </c>
    </row>
    <row r="31" spans="2:14" x14ac:dyDescent="0.2">
      <c r="B31" s="22" t="s">
        <v>44</v>
      </c>
      <c r="C31" s="1"/>
      <c r="D31" s="1"/>
      <c r="E31" s="1"/>
      <c r="F31" s="1"/>
      <c r="G31" s="1"/>
      <c r="H31" s="1"/>
      <c r="I31" s="1">
        <f>-I24</f>
        <v>2.5</v>
      </c>
      <c r="J31" s="1"/>
      <c r="K31" s="1"/>
      <c r="L31" s="1">
        <f>SUM(C31:K31)</f>
        <v>2.5</v>
      </c>
    </row>
    <row r="32" spans="2:14" x14ac:dyDescent="0.2">
      <c r="B32" s="21"/>
      <c r="C32" s="1"/>
      <c r="D32" s="1"/>
      <c r="E32" s="1"/>
      <c r="F32" s="1"/>
      <c r="G32" s="1"/>
      <c r="H32" s="1"/>
      <c r="I32" s="1"/>
      <c r="J32" s="1"/>
      <c r="K32" s="1"/>
      <c r="L32" s="1">
        <f>SUM(C32:K32)</f>
        <v>0</v>
      </c>
    </row>
    <row r="33" spans="2:13" x14ac:dyDescent="0.2">
      <c r="B33" s="22" t="s">
        <v>24</v>
      </c>
      <c r="C33" s="15">
        <f>SUM(C29:C32)</f>
        <v>0</v>
      </c>
      <c r="D33" s="15">
        <f t="shared" ref="D33:L33" si="1">SUM(D29:D32)</f>
        <v>0</v>
      </c>
      <c r="E33" s="15">
        <f t="shared" si="1"/>
        <v>-300</v>
      </c>
      <c r="F33" s="15">
        <f t="shared" si="1"/>
        <v>0</v>
      </c>
      <c r="G33" s="15">
        <f t="shared" si="1"/>
        <v>0</v>
      </c>
      <c r="H33" s="15">
        <f t="shared" si="1"/>
        <v>0</v>
      </c>
      <c r="I33" s="15">
        <f t="shared" si="1"/>
        <v>2.5</v>
      </c>
      <c r="J33" s="15">
        <f t="shared" si="1"/>
        <v>0</v>
      </c>
      <c r="K33" s="15">
        <f t="shared" si="1"/>
        <v>0</v>
      </c>
      <c r="L33" s="15">
        <f t="shared" si="1"/>
        <v>-297.5</v>
      </c>
    </row>
    <row r="34" spans="2:13" x14ac:dyDescent="0.2">
      <c r="B34" s="22"/>
      <c r="C34" s="1"/>
      <c r="D34" s="1"/>
      <c r="E34" s="1"/>
      <c r="F34" s="1"/>
      <c r="G34" s="1"/>
      <c r="H34" s="1"/>
      <c r="I34" s="1"/>
      <c r="J34" s="1"/>
      <c r="K34" s="1"/>
      <c r="L34" s="74" t="str">
        <f>IF(L33&lt;&gt;(F4-F7),"Error","")</f>
        <v/>
      </c>
      <c r="M34" s="33" t="s">
        <v>0</v>
      </c>
    </row>
    <row r="35" spans="2:13" x14ac:dyDescent="0.2">
      <c r="B35" s="22"/>
      <c r="C35" s="1"/>
      <c r="D35" s="1"/>
      <c r="E35" s="1"/>
      <c r="F35" s="1"/>
      <c r="G35" s="1"/>
      <c r="H35" s="1"/>
      <c r="I35" s="1"/>
      <c r="J35" s="1"/>
      <c r="K35" s="1"/>
      <c r="L35" s="1"/>
    </row>
    <row r="36" spans="2:13" x14ac:dyDescent="0.2">
      <c r="B36" s="37" t="s">
        <v>74</v>
      </c>
      <c r="C36" s="1"/>
      <c r="D36" s="1"/>
      <c r="E36" s="1"/>
      <c r="F36" s="1"/>
      <c r="G36" s="1"/>
      <c r="H36" s="1"/>
      <c r="I36" s="1"/>
      <c r="J36" s="1"/>
      <c r="K36" s="1"/>
      <c r="L36" s="1"/>
    </row>
    <row r="37" spans="2:13" x14ac:dyDescent="0.2">
      <c r="B37" s="22"/>
      <c r="C37" s="1"/>
      <c r="D37" s="1"/>
      <c r="E37" s="1"/>
      <c r="F37" s="1"/>
      <c r="G37" s="1"/>
      <c r="H37" s="1"/>
      <c r="I37" s="1"/>
      <c r="J37" s="1"/>
      <c r="K37" s="1"/>
      <c r="L37" s="1"/>
    </row>
    <row r="38" spans="2:13" x14ac:dyDescent="0.2">
      <c r="B38" s="22" t="s">
        <v>25</v>
      </c>
      <c r="C38" s="1"/>
      <c r="D38" s="1"/>
      <c r="E38" s="1">
        <f>-C7</f>
        <v>-285</v>
      </c>
      <c r="F38" s="1"/>
      <c r="G38" s="1"/>
      <c r="H38" s="1"/>
      <c r="I38" s="1"/>
      <c r="J38" s="1"/>
      <c r="K38" s="1"/>
      <c r="L38" s="1">
        <f>SUM(C38:K38)</f>
        <v>-285</v>
      </c>
    </row>
    <row r="39" spans="2:13" x14ac:dyDescent="0.2">
      <c r="B39" s="22" t="s">
        <v>26</v>
      </c>
      <c r="C39" s="1"/>
      <c r="D39" s="1"/>
      <c r="E39" s="1"/>
      <c r="F39" s="1"/>
      <c r="G39" s="1"/>
      <c r="H39" s="1"/>
      <c r="I39" s="1">
        <f>I24</f>
        <v>-2.5</v>
      </c>
      <c r="J39" s="1"/>
      <c r="K39" s="1"/>
      <c r="L39" s="1">
        <f>SUM(C39:K39)</f>
        <v>-2.5</v>
      </c>
    </row>
    <row r="40" spans="2:13" x14ac:dyDescent="0.2">
      <c r="B40" s="22"/>
      <c r="C40" s="1"/>
      <c r="D40" s="1"/>
      <c r="E40" s="1"/>
      <c r="F40" s="1"/>
      <c r="G40" s="1"/>
      <c r="H40" s="1"/>
      <c r="I40" s="1"/>
      <c r="J40" s="1"/>
      <c r="K40" s="1"/>
      <c r="L40" s="1"/>
    </row>
    <row r="41" spans="2:13" x14ac:dyDescent="0.2">
      <c r="B41" s="22" t="s">
        <v>32</v>
      </c>
      <c r="C41" s="15">
        <f>SUM(C38:C40)</f>
        <v>0</v>
      </c>
      <c r="D41" s="15">
        <f t="shared" ref="D41:L41" si="2">SUM(D38:D40)</f>
        <v>0</v>
      </c>
      <c r="E41" s="15">
        <f t="shared" si="2"/>
        <v>-285</v>
      </c>
      <c r="F41" s="15">
        <f t="shared" si="2"/>
        <v>0</v>
      </c>
      <c r="G41" s="15">
        <f t="shared" si="2"/>
        <v>0</v>
      </c>
      <c r="H41" s="15">
        <f t="shared" si="2"/>
        <v>0</v>
      </c>
      <c r="I41" s="15">
        <f t="shared" si="2"/>
        <v>-2.5</v>
      </c>
      <c r="J41" s="15">
        <f t="shared" si="2"/>
        <v>0</v>
      </c>
      <c r="K41" s="15">
        <f t="shared" si="2"/>
        <v>0</v>
      </c>
      <c r="L41" s="15">
        <f t="shared" si="2"/>
        <v>-287.5</v>
      </c>
    </row>
    <row r="42" spans="2:13" x14ac:dyDescent="0.2">
      <c r="B42" s="22"/>
      <c r="C42" s="1"/>
      <c r="D42" s="1"/>
      <c r="E42" s="1"/>
      <c r="F42" s="1"/>
      <c r="G42" s="1"/>
      <c r="H42" s="1"/>
      <c r="I42" s="1"/>
      <c r="J42" s="1"/>
      <c r="K42" s="1"/>
      <c r="L42" s="70" t="str">
        <f>IF(L41&lt;&gt;L24,"Error","")</f>
        <v/>
      </c>
      <c r="M42" s="35" t="s">
        <v>0</v>
      </c>
    </row>
    <row r="43" spans="2:13" x14ac:dyDescent="0.2">
      <c r="B43" s="36" t="s">
        <v>18</v>
      </c>
      <c r="C43" s="1"/>
      <c r="D43" s="1"/>
      <c r="E43" s="1"/>
      <c r="F43" s="1"/>
      <c r="G43" s="1"/>
      <c r="H43" s="1"/>
      <c r="I43" s="1"/>
      <c r="J43" s="1"/>
      <c r="K43" s="1"/>
      <c r="L43" s="1"/>
    </row>
    <row r="44" spans="2:13" x14ac:dyDescent="0.2">
      <c r="B44" s="22"/>
      <c r="C44" s="1"/>
      <c r="D44" s="1"/>
      <c r="E44" s="1"/>
      <c r="F44" s="1"/>
      <c r="G44" s="1"/>
      <c r="H44" s="1"/>
      <c r="I44" s="1"/>
      <c r="J44" s="1"/>
      <c r="K44" s="1"/>
      <c r="L44" s="1"/>
    </row>
    <row r="45" spans="2:13" x14ac:dyDescent="0.2">
      <c r="B45" s="22" t="s">
        <v>35</v>
      </c>
      <c r="C45" s="1"/>
      <c r="D45" s="1"/>
      <c r="E45" s="1"/>
      <c r="F45" s="1"/>
      <c r="G45" s="3">
        <f>-G46</f>
        <v>270</v>
      </c>
      <c r="H45" s="1"/>
      <c r="I45" s="1"/>
      <c r="J45" s="1"/>
      <c r="K45" s="1"/>
      <c r="L45" s="1">
        <f>SUM(C45:K45)</f>
        <v>270</v>
      </c>
    </row>
    <row r="46" spans="2:13" x14ac:dyDescent="0.2">
      <c r="B46" s="22" t="s">
        <v>33</v>
      </c>
      <c r="C46" s="1"/>
      <c r="D46" s="1"/>
      <c r="E46" s="1"/>
      <c r="F46" s="1">
        <f>F22</f>
        <v>270</v>
      </c>
      <c r="G46" s="3">
        <f>-G20</f>
        <v>-270</v>
      </c>
      <c r="H46" s="1"/>
      <c r="I46" s="1"/>
      <c r="J46" s="1"/>
      <c r="K46" s="1"/>
      <c r="L46" s="1">
        <f>SUM(C46:K46)</f>
        <v>0</v>
      </c>
    </row>
    <row r="47" spans="2:13" x14ac:dyDescent="0.2">
      <c r="B47" s="22"/>
      <c r="C47" s="1"/>
      <c r="D47" s="1"/>
      <c r="E47" s="1"/>
      <c r="F47" s="1"/>
      <c r="G47" s="1"/>
      <c r="H47" s="1"/>
      <c r="I47" s="1"/>
      <c r="J47" s="1"/>
      <c r="K47" s="1"/>
      <c r="L47" s="1">
        <f>SUM(C47:K47)</f>
        <v>0</v>
      </c>
    </row>
    <row r="48" spans="2:13" x14ac:dyDescent="0.2">
      <c r="B48" s="22"/>
      <c r="C48" s="15">
        <f>SUM(C45:C47)</f>
        <v>0</v>
      </c>
      <c r="D48" s="15">
        <f t="shared" ref="D48:L48" si="3">SUM(D45:D47)</f>
        <v>0</v>
      </c>
      <c r="E48" s="15">
        <f t="shared" si="3"/>
        <v>0</v>
      </c>
      <c r="F48" s="15">
        <f t="shared" si="3"/>
        <v>270</v>
      </c>
      <c r="G48" s="15">
        <f t="shared" si="3"/>
        <v>0</v>
      </c>
      <c r="H48" s="15">
        <f t="shared" si="3"/>
        <v>0</v>
      </c>
      <c r="I48" s="15">
        <f t="shared" si="3"/>
        <v>0</v>
      </c>
      <c r="J48" s="15">
        <f t="shared" si="3"/>
        <v>0</v>
      </c>
      <c r="K48" s="15">
        <f t="shared" si="3"/>
        <v>0</v>
      </c>
      <c r="L48" s="15">
        <f t="shared" si="3"/>
        <v>270</v>
      </c>
    </row>
    <row r="49" spans="2:13" x14ac:dyDescent="0.2">
      <c r="B49" s="22"/>
      <c r="C49" s="1"/>
      <c r="D49" s="1"/>
      <c r="E49" s="1"/>
      <c r="F49" s="1"/>
      <c r="G49" s="1"/>
      <c r="H49" s="1"/>
      <c r="I49" s="1"/>
      <c r="J49" s="1"/>
      <c r="K49" s="1"/>
      <c r="L49" s="1">
        <f>SUM(E22:K22)</f>
        <v>270</v>
      </c>
    </row>
    <row r="50" spans="2:13" x14ac:dyDescent="0.2">
      <c r="L50" s="70" t="str">
        <f>IF(L48&lt;&gt;L49,"Error","")</f>
        <v/>
      </c>
      <c r="M50" s="33" t="s">
        <v>0</v>
      </c>
    </row>
    <row r="51" spans="2:13" x14ac:dyDescent="0.2">
      <c r="B51" s="36" t="s">
        <v>48</v>
      </c>
    </row>
    <row r="53" spans="2:13" x14ac:dyDescent="0.2">
      <c r="B53" t="s">
        <v>49</v>
      </c>
      <c r="C53" s="1">
        <f t="shared" ref="C53:L53" si="4">C18</f>
        <v>0</v>
      </c>
      <c r="D53" s="1">
        <f t="shared" si="4"/>
        <v>0</v>
      </c>
      <c r="E53" s="1">
        <f t="shared" si="4"/>
        <v>0</v>
      </c>
      <c r="F53" s="1">
        <f t="shared" si="4"/>
        <v>0</v>
      </c>
      <c r="G53" s="1">
        <f t="shared" si="4"/>
        <v>0</v>
      </c>
      <c r="H53" s="1">
        <f t="shared" si="4"/>
        <v>0</v>
      </c>
      <c r="I53" s="1">
        <f t="shared" si="4"/>
        <v>0</v>
      </c>
      <c r="J53" s="1">
        <f t="shared" si="4"/>
        <v>2.5</v>
      </c>
      <c r="K53" s="1">
        <f t="shared" si="4"/>
        <v>0</v>
      </c>
      <c r="L53" s="1">
        <f t="shared" si="4"/>
        <v>2.5</v>
      </c>
      <c r="M53" s="34">
        <f t="shared" ref="M53" si="5">SUM(C53:K53)</f>
        <v>2.5</v>
      </c>
    </row>
    <row r="54" spans="2:13" x14ac:dyDescent="0.2">
      <c r="M54" s="34"/>
    </row>
    <row r="55" spans="2:13" x14ac:dyDescent="0.2">
      <c r="B55" t="s">
        <v>50</v>
      </c>
      <c r="C55" s="24">
        <f>SUM(C15:C17)+C20</f>
        <v>0</v>
      </c>
      <c r="D55" s="24">
        <f>SUM(D15:D17)+D20</f>
        <v>0</v>
      </c>
      <c r="E55" s="24">
        <f>SUM(E15:E17)+E20</f>
        <v>0</v>
      </c>
      <c r="F55" s="24">
        <f>SUM(F15:F17)+F20</f>
        <v>-270</v>
      </c>
      <c r="G55" s="24">
        <f>SUM(G15:G17)+G20</f>
        <v>270</v>
      </c>
      <c r="H55" s="24">
        <f>SUM(H15:H17)+H20</f>
        <v>15</v>
      </c>
      <c r="I55" s="24">
        <f>SUM(I15:I17)+I20</f>
        <v>2.5</v>
      </c>
      <c r="J55" s="1">
        <f>SUM(J15:J17)+J20</f>
        <v>-2.5</v>
      </c>
      <c r="K55" s="24">
        <f>SUM(K15:K17)+K20</f>
        <v>0</v>
      </c>
      <c r="L55" s="1">
        <f>SUM(L15:L17)+L20</f>
        <v>15</v>
      </c>
      <c r="M55" s="34">
        <f>SUM(C55:K55)</f>
        <v>15</v>
      </c>
    </row>
    <row r="56" spans="2:13" x14ac:dyDescent="0.2">
      <c r="M56" s="34"/>
    </row>
    <row r="57" spans="2:13" x14ac:dyDescent="0.2">
      <c r="B57" t="s">
        <v>1</v>
      </c>
      <c r="C57" s="1">
        <f t="shared" ref="C57:L57" si="6">C22</f>
        <v>0</v>
      </c>
      <c r="D57" s="1">
        <f t="shared" si="6"/>
        <v>0</v>
      </c>
      <c r="E57" s="1">
        <f t="shared" si="6"/>
        <v>0</v>
      </c>
      <c r="F57" s="1">
        <f t="shared" si="6"/>
        <v>270</v>
      </c>
      <c r="G57" s="1">
        <f t="shared" si="6"/>
        <v>0</v>
      </c>
      <c r="H57" s="1">
        <f t="shared" si="6"/>
        <v>0</v>
      </c>
      <c r="I57" s="1">
        <f t="shared" si="6"/>
        <v>0</v>
      </c>
      <c r="J57" s="1">
        <f t="shared" si="6"/>
        <v>0</v>
      </c>
      <c r="K57" s="1">
        <f t="shared" si="6"/>
        <v>0</v>
      </c>
      <c r="L57" s="1">
        <f t="shared" si="6"/>
        <v>270</v>
      </c>
      <c r="M57" s="34">
        <f t="shared" ref="M57:M59" si="7">SUM(C57:K57)</f>
        <v>270</v>
      </c>
    </row>
    <row r="58" spans="2:13" x14ac:dyDescent="0.2">
      <c r="M58" s="34"/>
    </row>
    <row r="59" spans="2:13" x14ac:dyDescent="0.2">
      <c r="B59" t="s">
        <v>2</v>
      </c>
      <c r="C59" s="1">
        <f t="shared" ref="C59:L59" si="8">C24</f>
        <v>0</v>
      </c>
      <c r="D59" s="1">
        <f t="shared" si="8"/>
        <v>0</v>
      </c>
      <c r="E59" s="1">
        <f t="shared" si="8"/>
        <v>0</v>
      </c>
      <c r="F59" s="1">
        <f t="shared" si="8"/>
        <v>0</v>
      </c>
      <c r="G59" s="1">
        <f t="shared" si="8"/>
        <v>-270</v>
      </c>
      <c r="H59" s="1">
        <f t="shared" si="8"/>
        <v>-15</v>
      </c>
      <c r="I59" s="1">
        <f t="shared" si="8"/>
        <v>-2.5</v>
      </c>
      <c r="J59" s="1">
        <f t="shared" si="8"/>
        <v>0</v>
      </c>
      <c r="K59" s="1">
        <f t="shared" si="8"/>
        <v>0</v>
      </c>
      <c r="L59" s="1">
        <f t="shared" si="8"/>
        <v>-287.5</v>
      </c>
      <c r="M59" s="34">
        <f t="shared" si="7"/>
        <v>-287.5</v>
      </c>
    </row>
    <row r="60" spans="2:13" x14ac:dyDescent="0.2">
      <c r="M60" s="33"/>
    </row>
    <row r="61" spans="2:13" x14ac:dyDescent="0.2">
      <c r="M61" s="33"/>
    </row>
    <row r="62" spans="2:13" x14ac:dyDescent="0.2">
      <c r="C62" s="15">
        <f>SUM(C53:C61)</f>
        <v>0</v>
      </c>
      <c r="D62" s="15">
        <f t="shared" ref="D62:L62" si="9">SUM(D53:D61)</f>
        <v>0</v>
      </c>
      <c r="E62" s="15">
        <f t="shared" si="9"/>
        <v>0</v>
      </c>
      <c r="F62" s="15">
        <f t="shared" si="9"/>
        <v>0</v>
      </c>
      <c r="G62" s="15">
        <f t="shared" si="9"/>
        <v>0</v>
      </c>
      <c r="H62" s="15">
        <f t="shared" si="9"/>
        <v>0</v>
      </c>
      <c r="I62" s="15">
        <f t="shared" si="9"/>
        <v>0</v>
      </c>
      <c r="J62" s="15">
        <f t="shared" si="9"/>
        <v>0</v>
      </c>
      <c r="K62" s="15">
        <f t="shared" si="9"/>
        <v>0</v>
      </c>
      <c r="L62" s="15">
        <f t="shared" si="9"/>
        <v>0</v>
      </c>
      <c r="M62" s="69" t="str">
        <f>IF(OR($L$53&lt;&gt;$M$53,$L$55&lt;&gt;$M$55,$L$57&lt;&gt;$M$57,$L$59&lt;&gt;$M$59),"Error(s)","")</f>
        <v/>
      </c>
    </row>
    <row r="63" spans="2:13" x14ac:dyDescent="0.2">
      <c r="M63" s="68" t="s">
        <v>76</v>
      </c>
    </row>
    <row r="65" spans="2:12" x14ac:dyDescent="0.2">
      <c r="B65" s="17" t="s">
        <v>80</v>
      </c>
      <c r="C65" s="5"/>
    </row>
    <row r="67" spans="2:12" x14ac:dyDescent="0.2">
      <c r="B67" t="s">
        <v>53</v>
      </c>
      <c r="C67" s="1">
        <f>SUM(C15:H16)</f>
        <v>80</v>
      </c>
      <c r="E67" s="2" t="s">
        <v>55</v>
      </c>
      <c r="F67" s="2" t="s">
        <v>57</v>
      </c>
      <c r="G67" s="29" t="s">
        <v>60</v>
      </c>
    </row>
    <row r="68" spans="2:12" x14ac:dyDescent="0.2">
      <c r="B68" t="s">
        <v>54</v>
      </c>
      <c r="C68" s="1"/>
      <c r="E68" s="2" t="s">
        <v>56</v>
      </c>
      <c r="G68" s="29" t="s">
        <v>46</v>
      </c>
    </row>
    <row r="69" spans="2:12" x14ac:dyDescent="0.2">
      <c r="E69" s="27">
        <v>0.5</v>
      </c>
      <c r="G69" s="28"/>
      <c r="H69" s="31"/>
    </row>
    <row r="70" spans="2:12" x14ac:dyDescent="0.2">
      <c r="E70" s="27"/>
      <c r="G70" s="28"/>
      <c r="H70" s="31"/>
    </row>
    <row r="71" spans="2:12" x14ac:dyDescent="0.2">
      <c r="B71" t="s">
        <v>52</v>
      </c>
      <c r="C71" s="1">
        <f>IF(-F6&lt;C67,F6,-C67)</f>
        <v>-5</v>
      </c>
      <c r="D71" s="1"/>
      <c r="E71" s="11">
        <f>IF(C71&lt;0,-C71*E69,0)</f>
        <v>2.5</v>
      </c>
      <c r="F71" s="1">
        <f>-C71-E71</f>
        <v>2.5</v>
      </c>
      <c r="G71" s="20">
        <f>SUM(E71:F71)</f>
        <v>5</v>
      </c>
      <c r="H71" s="4"/>
      <c r="I71" s="1"/>
      <c r="J71" s="1"/>
      <c r="K71" s="1"/>
      <c r="L71" s="1"/>
    </row>
    <row r="72" spans="2:12" x14ac:dyDescent="0.2">
      <c r="C72" s="1"/>
      <c r="D72" s="1"/>
      <c r="E72" s="1"/>
      <c r="F72" s="1"/>
      <c r="G72" s="20"/>
      <c r="H72" s="4"/>
      <c r="I72" s="1"/>
      <c r="J72" s="1"/>
      <c r="K72" s="1"/>
      <c r="L72" s="1"/>
    </row>
    <row r="73" spans="2:12" x14ac:dyDescent="0.2">
      <c r="B73" s="8" t="s">
        <v>58</v>
      </c>
      <c r="C73" s="12">
        <f>SUM(C67:C72)</f>
        <v>75</v>
      </c>
      <c r="D73" s="1"/>
      <c r="E73" s="1"/>
      <c r="F73" s="1"/>
      <c r="G73" s="20"/>
      <c r="H73" s="4"/>
      <c r="I73" s="1"/>
      <c r="J73" s="1"/>
      <c r="K73" s="1"/>
      <c r="L73" s="1"/>
    </row>
    <row r="74" spans="2:12" x14ac:dyDescent="0.2">
      <c r="C74" s="1"/>
      <c r="D74" s="1"/>
      <c r="E74" s="1"/>
      <c r="F74" s="1"/>
      <c r="G74" s="20"/>
      <c r="H74" s="4"/>
      <c r="I74" s="1"/>
      <c r="J74" s="1"/>
      <c r="K74" s="1"/>
      <c r="L74" s="1"/>
    </row>
    <row r="75" spans="2:12" x14ac:dyDescent="0.2">
      <c r="B75" t="s">
        <v>59</v>
      </c>
      <c r="C75" s="1">
        <f>-C73</f>
        <v>-75</v>
      </c>
      <c r="D75" s="1"/>
      <c r="E75" s="1"/>
      <c r="F75" s="1">
        <f>-C75</f>
        <v>75</v>
      </c>
      <c r="G75" s="20">
        <f>SUM(E75:F75)</f>
        <v>75</v>
      </c>
      <c r="H75" s="4"/>
      <c r="I75" s="1"/>
      <c r="J75" s="1"/>
      <c r="K75" s="1"/>
      <c r="L75" s="1"/>
    </row>
    <row r="76" spans="2:12" x14ac:dyDescent="0.2">
      <c r="C76" s="1"/>
      <c r="D76" s="1"/>
      <c r="E76" s="1"/>
      <c r="F76" s="1"/>
      <c r="G76" s="20"/>
      <c r="H76" s="4"/>
      <c r="I76" s="1"/>
      <c r="J76" s="1"/>
      <c r="K76" s="1"/>
      <c r="L76" s="1"/>
    </row>
    <row r="77" spans="2:12" x14ac:dyDescent="0.2">
      <c r="C77" s="15">
        <f>SUM(C73:C76)</f>
        <v>0</v>
      </c>
      <c r="D77" s="1"/>
      <c r="E77" s="15">
        <f>SUM(E71:E76)</f>
        <v>2.5</v>
      </c>
      <c r="F77" s="15">
        <f>SUM(F71:F76)</f>
        <v>77.5</v>
      </c>
      <c r="G77" s="30">
        <f>SUM(G71:G76)</f>
        <v>80</v>
      </c>
      <c r="H77" s="4"/>
      <c r="I77" s="1"/>
      <c r="J77" s="1"/>
      <c r="K77" s="1"/>
      <c r="L77" s="1"/>
    </row>
    <row r="78" spans="2:12" x14ac:dyDescent="0.2">
      <c r="C78" s="1"/>
      <c r="D78" s="1"/>
      <c r="E78" s="1">
        <f>L53</f>
        <v>2.5</v>
      </c>
      <c r="F78" s="1">
        <f>SUM(L15:L17)</f>
        <v>77.5</v>
      </c>
      <c r="G78" s="34" t="str">
        <f>IF(G77&lt;&gt;SUM(C15:H18),"Error","")</f>
        <v/>
      </c>
      <c r="H78" s="4" t="s">
        <v>0</v>
      </c>
      <c r="I78" s="1"/>
      <c r="J78" s="1"/>
      <c r="K78" s="1"/>
      <c r="L78" s="1"/>
    </row>
    <row r="79" spans="2:12" x14ac:dyDescent="0.2">
      <c r="C79" s="1"/>
      <c r="D79" s="1"/>
      <c r="E79" s="38" t="str">
        <f>IF(E77&lt;&gt;E78,"error","")</f>
        <v/>
      </c>
      <c r="F79" s="38" t="str">
        <f>IF(F77&lt;&gt;F78,"error","")</f>
        <v/>
      </c>
      <c r="G79" s="34" t="str">
        <f>IF(G77&lt;&gt;M16,"Error","")</f>
        <v/>
      </c>
      <c r="H79" s="4" t="s">
        <v>76</v>
      </c>
      <c r="I79" s="1"/>
      <c r="J79" s="1"/>
      <c r="K79" s="1"/>
      <c r="L79" s="1"/>
    </row>
    <row r="80" spans="2:12" x14ac:dyDescent="0.2">
      <c r="C80" s="1"/>
      <c r="D80" s="1"/>
      <c r="E80" s="1"/>
      <c r="F80" s="1"/>
      <c r="G80" s="1"/>
      <c r="H80" s="4"/>
      <c r="I80" s="1"/>
      <c r="J80" s="1"/>
      <c r="K80" s="1"/>
      <c r="L80" s="1"/>
    </row>
    <row r="81" spans="2:12" x14ac:dyDescent="0.2">
      <c r="C81" s="1"/>
      <c r="D81" s="1"/>
      <c r="E81" s="1"/>
      <c r="F81" s="1"/>
      <c r="G81" s="1"/>
      <c r="H81" s="1"/>
      <c r="I81" s="1"/>
      <c r="J81" s="1"/>
      <c r="K81" s="1"/>
      <c r="L81" s="1"/>
    </row>
    <row r="82" spans="2:12" x14ac:dyDescent="0.2">
      <c r="B82" s="67" t="s">
        <v>92</v>
      </c>
      <c r="C82" s="40"/>
      <c r="D82" s="40"/>
      <c r="E82" s="41" t="s">
        <v>62</v>
      </c>
      <c r="F82" s="41" t="s">
        <v>63</v>
      </c>
      <c r="G82" s="42" t="s">
        <v>60</v>
      </c>
      <c r="H82" s="53"/>
      <c r="I82" s="1"/>
      <c r="J82" s="1"/>
      <c r="K82" s="1"/>
      <c r="L82" s="1"/>
    </row>
    <row r="83" spans="2:12" x14ac:dyDescent="0.2">
      <c r="B83" s="43"/>
      <c r="C83" s="44"/>
      <c r="D83" s="44"/>
      <c r="E83" s="45"/>
      <c r="F83" s="45"/>
      <c r="G83" s="46" t="s">
        <v>73</v>
      </c>
      <c r="H83" s="54"/>
      <c r="I83" s="1"/>
      <c r="J83" s="1"/>
      <c r="K83" s="1"/>
      <c r="L83" s="1"/>
    </row>
    <row r="84" spans="2:12" x14ac:dyDescent="0.2">
      <c r="B84" s="47"/>
      <c r="C84" s="44"/>
      <c r="D84" s="44"/>
      <c r="E84" s="44"/>
      <c r="F84" s="44"/>
      <c r="G84" s="48"/>
      <c r="H84" s="54"/>
      <c r="I84" s="1"/>
      <c r="J84" s="1"/>
      <c r="K84" s="1"/>
      <c r="L84" s="1"/>
    </row>
    <row r="85" spans="2:12" x14ac:dyDescent="0.2">
      <c r="B85" s="47" t="s">
        <v>61</v>
      </c>
      <c r="C85" s="44"/>
      <c r="D85" s="44"/>
      <c r="E85" s="44">
        <f>C15</f>
        <v>50</v>
      </c>
      <c r="F85" s="44"/>
      <c r="G85" s="48">
        <f>SUM(E85:F85)</f>
        <v>50</v>
      </c>
      <c r="H85" s="54"/>
      <c r="I85" s="1"/>
      <c r="J85" s="1"/>
      <c r="K85" s="1"/>
      <c r="L85" s="1"/>
    </row>
    <row r="86" spans="2:12" x14ac:dyDescent="0.2">
      <c r="B86" s="47" t="s">
        <v>64</v>
      </c>
      <c r="C86" s="44"/>
      <c r="D86" s="44"/>
      <c r="E86" s="44"/>
      <c r="F86" s="44">
        <f>E16</f>
        <v>300</v>
      </c>
      <c r="G86" s="48">
        <f t="shared" ref="G86:G109" si="10">SUM(E86:F86)</f>
        <v>300</v>
      </c>
      <c r="H86" s="54"/>
      <c r="I86" s="1"/>
      <c r="J86" s="1"/>
      <c r="K86" s="1"/>
      <c r="L86" s="1"/>
    </row>
    <row r="87" spans="2:12" x14ac:dyDescent="0.2">
      <c r="B87" s="47"/>
      <c r="C87" s="44"/>
      <c r="D87" s="44"/>
      <c r="E87" s="44"/>
      <c r="F87" s="44"/>
      <c r="G87" s="48"/>
      <c r="H87" s="54"/>
      <c r="I87" s="1"/>
      <c r="J87" s="1"/>
      <c r="K87" s="1"/>
      <c r="L87" s="1"/>
    </row>
    <row r="88" spans="2:12" x14ac:dyDescent="0.2">
      <c r="B88" s="47" t="s">
        <v>65</v>
      </c>
      <c r="C88" s="49">
        <v>1</v>
      </c>
      <c r="D88" s="44"/>
      <c r="E88" s="44">
        <f>F15*C88</f>
        <v>-20</v>
      </c>
      <c r="F88" s="44"/>
      <c r="G88" s="48">
        <f t="shared" si="10"/>
        <v>-20</v>
      </c>
      <c r="H88" s="54"/>
      <c r="I88" s="1"/>
      <c r="J88" s="1"/>
      <c r="K88" s="1"/>
      <c r="L88" s="1"/>
    </row>
    <row r="89" spans="2:12" x14ac:dyDescent="0.2">
      <c r="B89" s="47"/>
      <c r="C89" s="49"/>
      <c r="D89" s="44"/>
      <c r="E89" s="44"/>
      <c r="F89" s="44"/>
      <c r="G89" s="48"/>
      <c r="H89" s="54"/>
      <c r="I89" s="1"/>
      <c r="J89" s="1"/>
      <c r="K89" s="1"/>
      <c r="L89" s="1"/>
    </row>
    <row r="90" spans="2:12" x14ac:dyDescent="0.2">
      <c r="B90" s="47" t="s">
        <v>66</v>
      </c>
      <c r="C90" s="44"/>
      <c r="D90" s="44"/>
      <c r="E90" s="44"/>
      <c r="F90" s="44">
        <f>-MIN(-F16,C7)</f>
        <v>-250</v>
      </c>
      <c r="G90" s="48">
        <f t="shared" si="10"/>
        <v>-250</v>
      </c>
      <c r="H90" s="54"/>
      <c r="I90" s="1"/>
      <c r="J90" s="1"/>
      <c r="K90" s="1"/>
      <c r="L90" s="1"/>
    </row>
    <row r="91" spans="2:12" x14ac:dyDescent="0.2">
      <c r="B91" s="47" t="s">
        <v>68</v>
      </c>
      <c r="C91" s="44"/>
      <c r="D91" s="44"/>
      <c r="E91" s="44"/>
      <c r="F91" s="44"/>
      <c r="G91" s="48"/>
      <c r="H91" s="54"/>
      <c r="I91" s="1"/>
      <c r="J91" s="1"/>
      <c r="K91" s="1"/>
      <c r="L91" s="1"/>
    </row>
    <row r="92" spans="2:12" x14ac:dyDescent="0.2">
      <c r="B92" s="47"/>
      <c r="C92" s="44"/>
      <c r="D92" s="44"/>
      <c r="E92" s="44"/>
      <c r="F92" s="44"/>
      <c r="G92" s="48"/>
      <c r="H92" s="54"/>
      <c r="I92" s="1"/>
      <c r="J92" s="1"/>
      <c r="K92" s="1"/>
      <c r="L92" s="1"/>
    </row>
    <row r="93" spans="2:12" x14ac:dyDescent="0.2">
      <c r="B93" s="47" t="s">
        <v>78</v>
      </c>
      <c r="C93" s="44"/>
      <c r="D93" s="44"/>
      <c r="E93" s="44"/>
      <c r="F93" s="44">
        <f>IF(F16&lt;F90,MAX(C7+F16,C7-C8),0)</f>
        <v>0</v>
      </c>
      <c r="G93" s="48">
        <f t="shared" si="10"/>
        <v>0</v>
      </c>
      <c r="H93" s="54"/>
      <c r="I93" s="1"/>
      <c r="J93" s="1"/>
      <c r="K93" s="1"/>
      <c r="L93" s="1"/>
    </row>
    <row r="94" spans="2:12" x14ac:dyDescent="0.2">
      <c r="B94" s="47" t="s">
        <v>79</v>
      </c>
      <c r="C94" s="44"/>
      <c r="D94" s="44"/>
      <c r="E94" s="44"/>
      <c r="F94" s="44"/>
      <c r="G94" s="48"/>
      <c r="H94" s="54"/>
      <c r="I94" s="1"/>
      <c r="J94" s="1"/>
      <c r="K94" s="1"/>
      <c r="L94" s="1"/>
    </row>
    <row r="95" spans="2:12" x14ac:dyDescent="0.2">
      <c r="B95" s="47"/>
      <c r="C95" s="44"/>
      <c r="D95" s="44"/>
      <c r="E95" s="44"/>
      <c r="F95" s="44"/>
      <c r="G95" s="48"/>
      <c r="H95" s="54"/>
      <c r="I95" s="1"/>
      <c r="J95" s="1"/>
      <c r="K95" s="1"/>
      <c r="L95" s="1"/>
    </row>
    <row r="96" spans="2:12" x14ac:dyDescent="0.2">
      <c r="B96" s="47" t="s">
        <v>85</v>
      </c>
      <c r="C96" s="44"/>
      <c r="D96" s="44"/>
      <c r="E96" s="44"/>
      <c r="F96" s="44">
        <f>IF(F90+F93&gt;F16,F16-(F90+F93),0)</f>
        <v>0</v>
      </c>
      <c r="G96" s="48">
        <f t="shared" si="10"/>
        <v>0</v>
      </c>
      <c r="H96" s="54"/>
      <c r="I96" s="1"/>
      <c r="J96" s="1"/>
      <c r="K96" s="1"/>
      <c r="L96" s="1"/>
    </row>
    <row r="97" spans="2:12" x14ac:dyDescent="0.2">
      <c r="B97" s="47"/>
      <c r="C97" s="44"/>
      <c r="D97" s="44"/>
      <c r="E97" s="44"/>
      <c r="F97" s="44"/>
      <c r="G97" s="48"/>
      <c r="H97" s="54"/>
      <c r="I97" s="1"/>
      <c r="J97" s="1"/>
      <c r="K97" s="1"/>
      <c r="L97" s="1"/>
    </row>
    <row r="98" spans="2:12" x14ac:dyDescent="0.2">
      <c r="B98" s="47" t="s">
        <v>69</v>
      </c>
      <c r="C98" s="44"/>
      <c r="D98" s="44"/>
      <c r="E98" s="50">
        <f>SUM(E85:E97)</f>
        <v>30</v>
      </c>
      <c r="F98" s="50">
        <f>SUM(F85:F97)</f>
        <v>50</v>
      </c>
      <c r="G98" s="51">
        <f>SUM(E98:F98)</f>
        <v>80</v>
      </c>
      <c r="H98" s="54"/>
      <c r="I98" s="1"/>
      <c r="J98" s="1"/>
      <c r="K98" s="1"/>
      <c r="L98" s="1"/>
    </row>
    <row r="99" spans="2:12" x14ac:dyDescent="0.2">
      <c r="B99" s="47"/>
      <c r="C99" s="44"/>
      <c r="D99" s="44"/>
      <c r="E99" s="44"/>
      <c r="F99" s="44"/>
      <c r="G99" s="48"/>
      <c r="H99" s="54"/>
      <c r="I99" s="1"/>
      <c r="J99" s="1"/>
      <c r="K99" s="1"/>
      <c r="L99" s="1"/>
    </row>
    <row r="100" spans="2:12" x14ac:dyDescent="0.2">
      <c r="B100" s="47" t="s">
        <v>72</v>
      </c>
      <c r="C100" s="44"/>
      <c r="D100" s="44"/>
      <c r="E100" s="44">
        <f>E98</f>
        <v>30</v>
      </c>
      <c r="F100" s="44"/>
      <c r="G100" s="48">
        <f t="shared" si="10"/>
        <v>30</v>
      </c>
      <c r="H100" s="54"/>
      <c r="I100" s="1"/>
      <c r="J100" s="1"/>
      <c r="K100" s="1"/>
      <c r="L100" s="1"/>
    </row>
    <row r="101" spans="2:12" x14ac:dyDescent="0.2">
      <c r="B101" s="47"/>
      <c r="C101" s="44"/>
      <c r="D101" s="44"/>
      <c r="E101" s="44"/>
      <c r="F101" s="44"/>
      <c r="G101" s="48"/>
      <c r="H101" s="54"/>
      <c r="I101" s="1"/>
      <c r="J101" s="1"/>
      <c r="K101" s="1"/>
      <c r="L101" s="1"/>
    </row>
    <row r="102" spans="2:12" x14ac:dyDescent="0.2">
      <c r="B102" s="47" t="s">
        <v>77</v>
      </c>
      <c r="C102" s="44"/>
      <c r="D102" s="44"/>
      <c r="E102" s="44"/>
      <c r="F102" s="44">
        <f>IF(C7+F16&gt;0,C7+F16,0)</f>
        <v>35</v>
      </c>
      <c r="G102" s="48">
        <f t="shared" si="10"/>
        <v>35</v>
      </c>
      <c r="H102" s="54"/>
      <c r="I102" s="1"/>
      <c r="J102" s="1"/>
      <c r="K102" s="1"/>
      <c r="L102" s="1"/>
    </row>
    <row r="103" spans="2:12" x14ac:dyDescent="0.2">
      <c r="B103" s="52" t="s">
        <v>70</v>
      </c>
      <c r="C103" s="44"/>
      <c r="D103" s="44"/>
      <c r="E103" s="44"/>
      <c r="F103" s="44"/>
      <c r="G103" s="48"/>
      <c r="H103" s="54"/>
      <c r="I103" s="1"/>
      <c r="J103" s="1"/>
      <c r="K103" s="1"/>
      <c r="L103" s="1"/>
    </row>
    <row r="104" spans="2:12" x14ac:dyDescent="0.2">
      <c r="B104" s="47"/>
      <c r="C104" s="44"/>
      <c r="D104" s="44"/>
      <c r="E104" s="44"/>
      <c r="F104" s="44"/>
      <c r="G104" s="48"/>
      <c r="H104" s="54"/>
      <c r="I104" s="1"/>
      <c r="J104" s="1"/>
      <c r="K104" s="1"/>
      <c r="L104" s="1"/>
    </row>
    <row r="105" spans="2:12" x14ac:dyDescent="0.2">
      <c r="B105" s="47" t="s">
        <v>82</v>
      </c>
      <c r="C105" s="44"/>
      <c r="D105" s="44"/>
      <c r="E105" s="44"/>
      <c r="F105" s="44">
        <f>IF(F98&gt;F102,MIN(C8-C7+F93,F98-F102))</f>
        <v>10</v>
      </c>
      <c r="G105" s="48">
        <f t="shared" si="10"/>
        <v>10</v>
      </c>
      <c r="H105" s="54"/>
      <c r="I105" s="1"/>
      <c r="J105" s="1"/>
      <c r="K105" s="1"/>
      <c r="L105" s="1"/>
    </row>
    <row r="106" spans="2:12" x14ac:dyDescent="0.2">
      <c r="B106" s="47" t="s">
        <v>83</v>
      </c>
      <c r="C106" s="44"/>
      <c r="D106" s="44"/>
      <c r="E106" s="44"/>
      <c r="F106" s="44"/>
      <c r="G106" s="48"/>
      <c r="H106" s="55"/>
    </row>
    <row r="107" spans="2:12" x14ac:dyDescent="0.2">
      <c r="B107" s="47" t="s">
        <v>67</v>
      </c>
      <c r="C107" s="44"/>
      <c r="D107" s="44"/>
      <c r="E107" s="44"/>
      <c r="F107" s="44"/>
      <c r="G107" s="48"/>
      <c r="H107" s="55"/>
    </row>
    <row r="108" spans="2:12" x14ac:dyDescent="0.2">
      <c r="B108" s="47"/>
      <c r="C108" s="44"/>
      <c r="D108" s="44"/>
      <c r="E108" s="44"/>
      <c r="F108" s="44"/>
      <c r="G108" s="48"/>
      <c r="H108" s="55"/>
    </row>
    <row r="109" spans="2:12" x14ac:dyDescent="0.2">
      <c r="B109" s="47" t="s">
        <v>71</v>
      </c>
      <c r="C109" s="44"/>
      <c r="D109" s="44"/>
      <c r="E109" s="44"/>
      <c r="F109" s="44">
        <f>IF(F98&gt;(F102+F105),MIN(-F6,F98-(F102+F105)))</f>
        <v>5</v>
      </c>
      <c r="G109" s="48">
        <f t="shared" si="10"/>
        <v>5</v>
      </c>
      <c r="H109" s="55"/>
    </row>
    <row r="110" spans="2:12" x14ac:dyDescent="0.2">
      <c r="B110" s="47"/>
      <c r="C110" s="44"/>
      <c r="D110" s="44"/>
      <c r="E110" s="44"/>
      <c r="F110" s="44"/>
      <c r="G110" s="44"/>
      <c r="H110" s="55"/>
    </row>
    <row r="111" spans="2:12" x14ac:dyDescent="0.2">
      <c r="B111" s="47"/>
      <c r="C111" s="44"/>
      <c r="D111" s="44"/>
      <c r="E111" s="44"/>
      <c r="F111" s="44"/>
      <c r="G111" s="44"/>
      <c r="H111" s="55"/>
    </row>
    <row r="112" spans="2:12" x14ac:dyDescent="0.2">
      <c r="B112" s="47" t="s">
        <v>93</v>
      </c>
      <c r="C112" s="44" t="s">
        <v>94</v>
      </c>
      <c r="D112" s="44"/>
      <c r="E112" s="44"/>
      <c r="F112" s="44"/>
      <c r="G112" s="44">
        <f>G109*E7</f>
        <v>2.5</v>
      </c>
      <c r="H112" s="73" t="str">
        <f>IF(G112&lt;&gt;E77,"Difference","")</f>
        <v/>
      </c>
    </row>
    <row r="113" spans="2:8" x14ac:dyDescent="0.2">
      <c r="B113" s="47"/>
      <c r="C113" s="44" t="s">
        <v>95</v>
      </c>
      <c r="D113" s="44"/>
      <c r="E113" s="44"/>
      <c r="F113" s="44"/>
      <c r="G113" s="44">
        <f>SUM(G100:G108)+(E7*G109)</f>
        <v>77.5</v>
      </c>
      <c r="H113" s="73" t="str">
        <f>IF(G113&lt;&gt;F77,"Difference","")</f>
        <v/>
      </c>
    </row>
    <row r="114" spans="2:8" x14ac:dyDescent="0.2">
      <c r="B114" s="47"/>
      <c r="C114" s="44"/>
      <c r="D114" s="44"/>
      <c r="E114" s="44"/>
      <c r="F114" s="44"/>
      <c r="G114" s="40">
        <f>SUM(G112:G113)</f>
        <v>80</v>
      </c>
      <c r="H114" s="55"/>
    </row>
    <row r="115" spans="2:8" x14ac:dyDescent="0.2">
      <c r="B115" s="47"/>
      <c r="C115" s="56"/>
      <c r="D115" s="56"/>
      <c r="E115" s="44"/>
      <c r="F115" s="44"/>
      <c r="G115" s="56"/>
      <c r="H115" s="55"/>
    </row>
    <row r="116" spans="2:8" x14ac:dyDescent="0.2">
      <c r="B116" s="47"/>
      <c r="C116" s="56"/>
      <c r="D116" s="56"/>
      <c r="E116" s="44"/>
      <c r="F116" s="44"/>
      <c r="G116" s="39" t="str">
        <f>IF(SUM(G100:G109)&lt;&gt;SUM(C15:H18),"Error","")</f>
        <v/>
      </c>
      <c r="H116" s="55" t="s">
        <v>0</v>
      </c>
    </row>
    <row r="117" spans="2:8" x14ac:dyDescent="0.2">
      <c r="B117" s="47"/>
      <c r="C117" s="56"/>
      <c r="D117" s="56"/>
      <c r="E117" s="44"/>
      <c r="F117" s="44"/>
      <c r="G117" s="39" t="str">
        <f>IF(SUM(G100:G109)&lt;&gt;M16,"Error","")</f>
        <v/>
      </c>
      <c r="H117" s="55" t="s">
        <v>0</v>
      </c>
    </row>
    <row r="118" spans="2:8" x14ac:dyDescent="0.2">
      <c r="B118" s="47"/>
      <c r="C118" s="56"/>
      <c r="D118" s="56"/>
      <c r="E118" s="44"/>
      <c r="F118" s="44"/>
      <c r="G118" s="39" t="str">
        <f>IF(G114&lt;&gt;M16,"error","")</f>
        <v/>
      </c>
      <c r="H118" s="55" t="s">
        <v>0</v>
      </c>
    </row>
    <row r="119" spans="2:8" x14ac:dyDescent="0.2">
      <c r="B119" s="57"/>
      <c r="C119" s="58"/>
      <c r="D119" s="58"/>
      <c r="E119" s="59"/>
      <c r="F119" s="59"/>
      <c r="G119" s="58"/>
      <c r="H119" s="60"/>
    </row>
  </sheetData>
  <pageMargins left="0.70866141732283472" right="0.70866141732283472" top="0.74803149606299213" bottom="0.7480314960629921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NOTE</vt:lpstr>
      <vt:lpstr>NDR Example Workbook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Davies</dc:creator>
  <cp:lastModifiedBy>Gareth Davies</cp:lastModifiedBy>
  <cp:lastPrinted>2013-05-15T09:19:37Z</cp:lastPrinted>
  <dcterms:created xsi:type="dcterms:W3CDTF">2012-05-08T10:30:02Z</dcterms:created>
  <dcterms:modified xsi:type="dcterms:W3CDTF">2013-05-15T09:29:36Z</dcterms:modified>
</cp:coreProperties>
</file>